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sa2-serv2\home$\mediha.gagrica\2020 GODINA\GODIŠNJI IZVJEŠTAJ 2020\"/>
    </mc:Choice>
  </mc:AlternateContent>
  <bookViews>
    <workbookView xWindow="0" yWindow="1665" windowWidth="12246" windowHeight="8815" tabRatio="814" activeTab="3"/>
  </bookViews>
  <sheets>
    <sheet name="Uputstvo" sheetId="13" r:id="rId1"/>
    <sheet name="Tabela I" sheetId="38" r:id="rId2"/>
    <sheet name="tbl1_kvalitet_rada" sheetId="20" state="hidden" r:id="rId3"/>
    <sheet name="Tabela II" sheetId="56" r:id="rId4"/>
    <sheet name="Tabela III" sheetId="54" r:id="rId5"/>
    <sheet name="tblIII" sheetId="55" state="hidden" r:id="rId6"/>
    <sheet name="Tabela IV" sheetId="45" state="hidden" r:id="rId7"/>
    <sheet name="tbl10_ust_sud" sheetId="46" state="hidden" r:id="rId8"/>
    <sheet name="tbl II" sheetId="57" state="hidden" r:id="rId9"/>
  </sheets>
  <definedNames>
    <definedName name="_xlnm.Print_Area" localSheetId="1">'Tabela I'!$A$1:$M$74</definedName>
    <definedName name="_xlnm.Print_Area" localSheetId="3">'Tabela II'!$A$1:$V$190</definedName>
    <definedName name="_xlnm.Print_Area" localSheetId="4">'Tabela III'!$A$1:$S$244</definedName>
    <definedName name="_xlnm.Print_Area" localSheetId="6">'Tabela IV'!$A$1:$F$29</definedName>
    <definedName name="_xlnm.Print_Area" localSheetId="8">'tbl II'!$B$1:$Q$112</definedName>
    <definedName name="_xlnm.Print_Area" localSheetId="5">tblIII!$A$1:$AC$72</definedName>
    <definedName name="_xlnm.Print_Area" localSheetId="0">Uputstvo!$A$1:$N$79</definedName>
  </definedNames>
  <calcPr calcId="162913"/>
</workbook>
</file>

<file path=xl/calcChain.xml><?xml version="1.0" encoding="utf-8"?>
<calcChain xmlns="http://schemas.openxmlformats.org/spreadsheetml/2006/main">
  <c r="C66" i="55" l="1"/>
  <c r="D66" i="55"/>
  <c r="E66" i="55"/>
  <c r="F66" i="55"/>
  <c r="G66" i="55"/>
  <c r="H66" i="55"/>
  <c r="I66" i="55"/>
  <c r="J66" i="55"/>
  <c r="K66" i="55"/>
  <c r="L66" i="55"/>
  <c r="M66" i="55"/>
  <c r="N66" i="55"/>
  <c r="O66" i="55"/>
  <c r="P66" i="55"/>
  <c r="R66" i="55"/>
  <c r="C67" i="55"/>
  <c r="D67" i="55"/>
  <c r="E67" i="55"/>
  <c r="F67" i="55"/>
  <c r="G67" i="55"/>
  <c r="I67" i="55"/>
  <c r="J67" i="55"/>
  <c r="K67" i="55"/>
  <c r="L67" i="55"/>
  <c r="M67" i="55"/>
  <c r="N67" i="55"/>
  <c r="C68" i="55"/>
  <c r="D68" i="55"/>
  <c r="E68" i="55"/>
  <c r="F68" i="55"/>
  <c r="G68" i="55"/>
  <c r="H68" i="55"/>
  <c r="I68" i="55"/>
  <c r="J68" i="55"/>
  <c r="K68" i="55"/>
  <c r="L68" i="55"/>
  <c r="M68" i="55"/>
  <c r="N68" i="55"/>
  <c r="C69" i="55"/>
  <c r="D69" i="55"/>
  <c r="E69" i="55"/>
  <c r="F69" i="55"/>
  <c r="G69" i="55"/>
  <c r="I69" i="55"/>
  <c r="J69" i="55"/>
  <c r="K69" i="55"/>
  <c r="L69" i="55"/>
  <c r="M69" i="55"/>
  <c r="N69" i="55"/>
  <c r="C70" i="55"/>
  <c r="D70" i="55"/>
  <c r="E70" i="55"/>
  <c r="F70" i="55"/>
  <c r="G70" i="55"/>
  <c r="I70" i="55"/>
  <c r="J70" i="55"/>
  <c r="K70" i="55"/>
  <c r="L70" i="55"/>
  <c r="M70" i="55"/>
  <c r="N70" i="55"/>
  <c r="C71" i="55"/>
  <c r="D71" i="55"/>
  <c r="E71" i="55"/>
  <c r="F71" i="55"/>
  <c r="G71" i="55"/>
  <c r="H71" i="55"/>
  <c r="I71" i="55"/>
  <c r="J71" i="55"/>
  <c r="K71" i="55"/>
  <c r="L71" i="55"/>
  <c r="M71" i="55"/>
  <c r="N71" i="55"/>
  <c r="O71" i="55"/>
  <c r="P71" i="55"/>
  <c r="Q71" i="55"/>
  <c r="R71" i="55"/>
  <c r="S71" i="55"/>
  <c r="B70" i="55"/>
  <c r="A70" i="55"/>
  <c r="B68" i="55"/>
  <c r="A68" i="55"/>
  <c r="B69" i="55"/>
  <c r="A69" i="55"/>
  <c r="B67" i="55"/>
  <c r="A67" i="55"/>
  <c r="B66" i="55"/>
  <c r="A66" i="55"/>
  <c r="M81" i="54"/>
  <c r="H81" i="54"/>
  <c r="F81" i="54"/>
  <c r="R78" i="54"/>
  <c r="S70" i="55" s="1"/>
  <c r="Q78" i="54"/>
  <c r="R70" i="55" s="1"/>
  <c r="P78" i="54"/>
  <c r="Q70" i="55" s="1"/>
  <c r="O78" i="54"/>
  <c r="P70" i="55" s="1"/>
  <c r="N78" i="54"/>
  <c r="O70" i="55" s="1"/>
  <c r="G78" i="54"/>
  <c r="H70" i="55" s="1"/>
  <c r="S77" i="54"/>
  <c r="R77" i="54"/>
  <c r="S69" i="55" s="1"/>
  <c r="Q77" i="54"/>
  <c r="R69" i="55" s="1"/>
  <c r="P77" i="54"/>
  <c r="Q69" i="55" s="1"/>
  <c r="O77" i="54"/>
  <c r="P69" i="55" s="1"/>
  <c r="N77" i="54"/>
  <c r="O69" i="55" s="1"/>
  <c r="G77" i="54"/>
  <c r="H69" i="55" s="1"/>
  <c r="S76" i="54"/>
  <c r="R76" i="54"/>
  <c r="S68" i="55" s="1"/>
  <c r="Q76" i="54"/>
  <c r="R68" i="55" s="1"/>
  <c r="P76" i="54"/>
  <c r="Q68" i="55" s="1"/>
  <c r="O76" i="54"/>
  <c r="P68" i="55" s="1"/>
  <c r="N76" i="54"/>
  <c r="O68" i="55" s="1"/>
  <c r="G76" i="54"/>
  <c r="S75" i="54"/>
  <c r="R75" i="54"/>
  <c r="S67" i="55" s="1"/>
  <c r="Q75" i="54"/>
  <c r="R67" i="55" s="1"/>
  <c r="P75" i="54"/>
  <c r="Q67" i="55" s="1"/>
  <c r="O75" i="54"/>
  <c r="P67" i="55" s="1"/>
  <c r="N75" i="54"/>
  <c r="O67" i="55" s="1"/>
  <c r="G75" i="54"/>
  <c r="H67" i="55" s="1"/>
  <c r="S74" i="54"/>
  <c r="R74" i="54"/>
  <c r="S66" i="55" s="1"/>
  <c r="Q74" i="54"/>
  <c r="P74" i="54"/>
  <c r="Q66" i="55" s="1"/>
  <c r="O74" i="54"/>
  <c r="N74" i="54"/>
  <c r="G74" i="54"/>
  <c r="S78" i="54" l="1"/>
  <c r="G81" i="54"/>
  <c r="C2" i="54"/>
  <c r="D2" i="56"/>
  <c r="C23" i="20"/>
  <c r="D23" i="20"/>
  <c r="E23" i="20"/>
  <c r="F23" i="20"/>
  <c r="G23" i="20"/>
  <c r="H23" i="20"/>
  <c r="I23" i="20"/>
  <c r="J23" i="20"/>
  <c r="K23" i="20"/>
  <c r="C24" i="20"/>
  <c r="D24" i="20"/>
  <c r="E24" i="20"/>
  <c r="F24" i="20"/>
  <c r="G24" i="20"/>
  <c r="H24" i="20"/>
  <c r="I24" i="20"/>
  <c r="J24" i="20"/>
  <c r="K24" i="20"/>
  <c r="C25" i="20"/>
  <c r="D25" i="20"/>
  <c r="E25" i="20"/>
  <c r="F25" i="20"/>
  <c r="G25" i="20"/>
  <c r="H25" i="20"/>
  <c r="I25" i="20"/>
  <c r="J25" i="20"/>
  <c r="K25" i="20"/>
  <c r="C26" i="20"/>
  <c r="D26" i="20"/>
  <c r="E26" i="20"/>
  <c r="F26" i="20"/>
  <c r="G26" i="20"/>
  <c r="H26" i="20"/>
  <c r="I26" i="20"/>
  <c r="J26" i="20"/>
  <c r="K26" i="20"/>
  <c r="C27" i="20"/>
  <c r="D27" i="20"/>
  <c r="E27" i="20"/>
  <c r="F27" i="20"/>
  <c r="G27" i="20"/>
  <c r="H27" i="20"/>
  <c r="I27" i="20"/>
  <c r="J27" i="20"/>
  <c r="K27" i="20"/>
  <c r="C28" i="20"/>
  <c r="D28" i="20"/>
  <c r="E28" i="20"/>
  <c r="F28" i="20"/>
  <c r="G28" i="20"/>
  <c r="H28" i="20"/>
  <c r="I28" i="20"/>
  <c r="J28" i="20"/>
  <c r="K28" i="20"/>
  <c r="C29" i="20"/>
  <c r="D29" i="20"/>
  <c r="E29" i="20"/>
  <c r="F29" i="20"/>
  <c r="G29" i="20"/>
  <c r="H29" i="20"/>
  <c r="I29" i="20"/>
  <c r="J29" i="20"/>
  <c r="K29" i="20"/>
  <c r="C30" i="20"/>
  <c r="D30" i="20"/>
  <c r="E30" i="20"/>
  <c r="F30" i="20"/>
  <c r="G30" i="20"/>
  <c r="H30" i="20"/>
  <c r="I30" i="20"/>
  <c r="J30" i="20"/>
  <c r="K30" i="20"/>
  <c r="C31" i="20"/>
  <c r="D31" i="20"/>
  <c r="E31" i="20"/>
  <c r="F31" i="20"/>
  <c r="G31" i="20"/>
  <c r="H31" i="20"/>
  <c r="I31" i="20"/>
  <c r="J31" i="20"/>
  <c r="K31" i="20"/>
  <c r="C32" i="20"/>
  <c r="D32" i="20"/>
  <c r="E32" i="20"/>
  <c r="F32" i="20"/>
  <c r="G32" i="20"/>
  <c r="H32" i="20"/>
  <c r="I32" i="20"/>
  <c r="J32" i="20"/>
  <c r="K32" i="20"/>
  <c r="C33" i="20"/>
  <c r="D33" i="20"/>
  <c r="E33" i="20"/>
  <c r="F33" i="20"/>
  <c r="G33" i="20"/>
  <c r="H33" i="20"/>
  <c r="I33" i="20"/>
  <c r="J33" i="20"/>
  <c r="K33" i="20"/>
  <c r="C34" i="20"/>
  <c r="D34" i="20"/>
  <c r="E34" i="20"/>
  <c r="F34" i="20"/>
  <c r="G34" i="20"/>
  <c r="H34" i="20"/>
  <c r="I34" i="20"/>
  <c r="J34" i="20"/>
  <c r="K34" i="20"/>
  <c r="C35" i="20"/>
  <c r="D35" i="20"/>
  <c r="E35" i="20"/>
  <c r="F35" i="20"/>
  <c r="G35" i="20"/>
  <c r="H35" i="20"/>
  <c r="I35" i="20"/>
  <c r="J35" i="20"/>
  <c r="K35" i="20"/>
  <c r="C36" i="20"/>
  <c r="D36" i="20"/>
  <c r="E36" i="20"/>
  <c r="F36" i="20"/>
  <c r="G36" i="20"/>
  <c r="H36" i="20"/>
  <c r="I36" i="20"/>
  <c r="J36" i="20"/>
  <c r="K36" i="20"/>
  <c r="K22" i="20"/>
  <c r="F22" i="20"/>
  <c r="G22" i="20"/>
  <c r="H22" i="20"/>
  <c r="I22" i="20"/>
  <c r="J22" i="20"/>
  <c r="E22" i="20"/>
  <c r="D22" i="20"/>
  <c r="C22" i="20"/>
  <c r="C1" i="54" l="1"/>
  <c r="D1" i="56"/>
  <c r="T85" i="56"/>
  <c r="S85" i="56"/>
  <c r="R85" i="56"/>
  <c r="Q85" i="56"/>
  <c r="U85" i="56" s="1"/>
  <c r="S91" i="54" l="1"/>
  <c r="S98" i="54"/>
  <c r="S105" i="54"/>
  <c r="S112" i="54"/>
  <c r="S119" i="54"/>
  <c r="S126" i="54"/>
  <c r="S133" i="54"/>
  <c r="S140" i="54"/>
  <c r="S147" i="54"/>
  <c r="S154" i="54"/>
  <c r="S161" i="54"/>
  <c r="S168" i="54"/>
  <c r="S175" i="54"/>
  <c r="S182" i="54"/>
  <c r="S189" i="54"/>
  <c r="S196" i="54"/>
  <c r="S203" i="54"/>
  <c r="S210" i="54"/>
  <c r="S217" i="54"/>
  <c r="S224" i="54"/>
  <c r="S222" i="54"/>
  <c r="S220" i="54"/>
  <c r="S215" i="54"/>
  <c r="S213" i="54"/>
  <c r="S208" i="54"/>
  <c r="S206" i="54"/>
  <c r="S201" i="54"/>
  <c r="S199" i="54"/>
  <c r="S194" i="54"/>
  <c r="S192" i="54"/>
  <c r="S187" i="54"/>
  <c r="S185" i="54"/>
  <c r="S180" i="54"/>
  <c r="S178" i="54"/>
  <c r="S173" i="54"/>
  <c r="S171" i="54"/>
  <c r="S166" i="54"/>
  <c r="S164" i="54"/>
  <c r="S159" i="54"/>
  <c r="S157" i="54"/>
  <c r="S152" i="54"/>
  <c r="S150" i="54"/>
  <c r="S145" i="54"/>
  <c r="S143" i="54"/>
  <c r="S138" i="54"/>
  <c r="S136" i="54"/>
  <c r="S131" i="54"/>
  <c r="S129" i="54"/>
  <c r="S124" i="54"/>
  <c r="S122" i="54"/>
  <c r="S117" i="54"/>
  <c r="S115" i="54"/>
  <c r="S110" i="54"/>
  <c r="S108" i="54"/>
  <c r="S103" i="54"/>
  <c r="S101" i="54"/>
  <c r="S96" i="54"/>
  <c r="S94" i="54"/>
  <c r="S89" i="54"/>
  <c r="S87" i="54"/>
  <c r="S73" i="54"/>
  <c r="S72" i="54"/>
  <c r="S71" i="54"/>
  <c r="S70" i="54"/>
  <c r="S69" i="54"/>
  <c r="S68" i="54"/>
  <c r="S67" i="54"/>
  <c r="S66" i="54"/>
  <c r="S65" i="54"/>
  <c r="S64" i="54"/>
  <c r="S63" i="54"/>
  <c r="S62" i="54"/>
  <c r="S61" i="54"/>
  <c r="S60" i="54"/>
  <c r="S59" i="54"/>
  <c r="S58" i="54"/>
  <c r="S57" i="54"/>
  <c r="S56" i="54"/>
  <c r="S55" i="54"/>
  <c r="S54" i="54"/>
  <c r="S53" i="54"/>
  <c r="S52" i="54"/>
  <c r="S51" i="54"/>
  <c r="S50" i="54"/>
  <c r="S49" i="54"/>
  <c r="S48" i="54"/>
  <c r="S47" i="54"/>
  <c r="S46" i="54"/>
  <c r="S45" i="54"/>
  <c r="S44" i="54"/>
  <c r="S43" i="54"/>
  <c r="S42" i="54"/>
  <c r="S41" i="54"/>
  <c r="S40" i="54"/>
  <c r="S39" i="54"/>
  <c r="S38" i="54"/>
  <c r="S37" i="54"/>
  <c r="S36" i="54"/>
  <c r="S35" i="54"/>
  <c r="S34" i="54"/>
  <c r="S33" i="54"/>
  <c r="S32" i="54"/>
  <c r="S31" i="54"/>
  <c r="S30" i="54"/>
  <c r="S29" i="54"/>
  <c r="S28" i="54"/>
  <c r="S27" i="54"/>
  <c r="S26" i="54"/>
  <c r="S25" i="54"/>
  <c r="S24" i="54"/>
  <c r="S23" i="54"/>
  <c r="S22" i="54"/>
  <c r="S21" i="54"/>
  <c r="S20" i="54"/>
  <c r="S19" i="54"/>
  <c r="S18" i="54"/>
  <c r="S17" i="54"/>
  <c r="S16" i="54"/>
  <c r="S15" i="54"/>
  <c r="S14" i="54"/>
  <c r="S13" i="54"/>
  <c r="S12" i="54"/>
  <c r="S11" i="54"/>
  <c r="S10" i="54"/>
  <c r="M69" i="38" l="1"/>
  <c r="D69" i="38"/>
  <c r="K69" i="38" s="1"/>
  <c r="M68" i="38"/>
  <c r="D68" i="38"/>
  <c r="K68" i="38" s="1"/>
  <c r="M67" i="38"/>
  <c r="D67" i="38"/>
  <c r="K67" i="38" s="1"/>
  <c r="M66" i="38"/>
  <c r="D66" i="38"/>
  <c r="K66" i="38" s="1"/>
  <c r="M65" i="38"/>
  <c r="D65" i="38"/>
  <c r="K65" i="38" s="1"/>
  <c r="M64" i="38"/>
  <c r="D64" i="38"/>
  <c r="K64" i="38" s="1"/>
  <c r="M63" i="38"/>
  <c r="D63" i="38"/>
  <c r="K63" i="38" s="1"/>
  <c r="M62" i="38"/>
  <c r="D62" i="38"/>
  <c r="K62" i="38" s="1"/>
  <c r="M61" i="38"/>
  <c r="D61" i="38"/>
  <c r="K61" i="38" s="1"/>
  <c r="M60" i="38"/>
  <c r="D60" i="38"/>
  <c r="K60" i="38" s="1"/>
  <c r="M59" i="38"/>
  <c r="D59" i="38"/>
  <c r="K59" i="38" s="1"/>
  <c r="M58" i="38"/>
  <c r="D58" i="38"/>
  <c r="M57" i="38"/>
  <c r="D57" i="38"/>
  <c r="K57" i="38" s="1"/>
  <c r="M56" i="38"/>
  <c r="D56" i="38"/>
  <c r="K56" i="38" s="1"/>
  <c r="D55" i="38"/>
  <c r="K55" i="38" s="1"/>
  <c r="M55" i="38" s="1"/>
  <c r="L51" i="38"/>
  <c r="J51" i="38"/>
  <c r="I51" i="38"/>
  <c r="H51" i="38"/>
  <c r="G51" i="38"/>
  <c r="F51" i="38"/>
  <c r="E51" i="38"/>
  <c r="C51" i="38"/>
  <c r="D51" i="38" l="1"/>
  <c r="K51" i="38" s="1"/>
  <c r="K58" i="38"/>
  <c r="A124" i="54"/>
  <c r="A126" i="54"/>
  <c r="D76" i="55" l="1"/>
  <c r="E76" i="55"/>
  <c r="F76" i="55"/>
  <c r="G76" i="55"/>
  <c r="H76" i="55"/>
  <c r="I76" i="55"/>
  <c r="J76" i="55"/>
  <c r="K76" i="55"/>
  <c r="L76" i="55"/>
  <c r="M76" i="55"/>
  <c r="N76" i="55"/>
  <c r="O76" i="55"/>
  <c r="P76" i="55"/>
  <c r="Q76" i="55"/>
  <c r="R76" i="55"/>
  <c r="S76" i="55"/>
  <c r="D77" i="55"/>
  <c r="E77" i="55"/>
  <c r="F77" i="55"/>
  <c r="G77" i="55"/>
  <c r="H77" i="55"/>
  <c r="I77" i="55"/>
  <c r="J77" i="55"/>
  <c r="K77" i="55"/>
  <c r="L77" i="55"/>
  <c r="M77" i="55"/>
  <c r="N77" i="55"/>
  <c r="O77" i="55"/>
  <c r="P77" i="55"/>
  <c r="Q77" i="55"/>
  <c r="R77" i="55"/>
  <c r="S77" i="55"/>
  <c r="D78" i="55"/>
  <c r="E78" i="55"/>
  <c r="F78" i="55"/>
  <c r="G78" i="55"/>
  <c r="H78" i="55"/>
  <c r="I78" i="55"/>
  <c r="J78" i="55"/>
  <c r="K78" i="55"/>
  <c r="L78" i="55"/>
  <c r="M78" i="55"/>
  <c r="N78" i="55"/>
  <c r="O78" i="55"/>
  <c r="P78" i="55"/>
  <c r="Q78" i="55"/>
  <c r="R78" i="55"/>
  <c r="S78" i="55"/>
  <c r="D79" i="55"/>
  <c r="E79" i="55"/>
  <c r="F79" i="55"/>
  <c r="G79" i="55"/>
  <c r="H79" i="55"/>
  <c r="I79" i="55"/>
  <c r="J79" i="55"/>
  <c r="K79" i="55"/>
  <c r="L79" i="55"/>
  <c r="M79" i="55"/>
  <c r="N79" i="55"/>
  <c r="O79" i="55"/>
  <c r="P79" i="55"/>
  <c r="Q79" i="55"/>
  <c r="R79" i="55"/>
  <c r="S79" i="55"/>
  <c r="D80" i="55"/>
  <c r="E80" i="55"/>
  <c r="F80" i="55"/>
  <c r="G80" i="55"/>
  <c r="H80" i="55"/>
  <c r="I80" i="55"/>
  <c r="J80" i="55"/>
  <c r="K80" i="55"/>
  <c r="L80" i="55"/>
  <c r="M80" i="55"/>
  <c r="N80" i="55"/>
  <c r="O80" i="55"/>
  <c r="P80" i="55"/>
  <c r="Q80" i="55"/>
  <c r="R80" i="55"/>
  <c r="S80" i="55"/>
  <c r="D81" i="55"/>
  <c r="E81" i="55"/>
  <c r="F81" i="55"/>
  <c r="G81" i="55"/>
  <c r="H81" i="55"/>
  <c r="I81" i="55"/>
  <c r="J81" i="55"/>
  <c r="K81" i="55"/>
  <c r="L81" i="55"/>
  <c r="M81" i="55"/>
  <c r="N81" i="55"/>
  <c r="O81" i="55"/>
  <c r="P81" i="55"/>
  <c r="Q81" i="55"/>
  <c r="R81" i="55"/>
  <c r="S81" i="55"/>
  <c r="D82" i="55"/>
  <c r="E82" i="55"/>
  <c r="F82" i="55"/>
  <c r="G82" i="55"/>
  <c r="H82" i="55"/>
  <c r="I82" i="55"/>
  <c r="J82" i="55"/>
  <c r="K82" i="55"/>
  <c r="L82" i="55"/>
  <c r="M82" i="55"/>
  <c r="N82" i="55"/>
  <c r="O82" i="55"/>
  <c r="P82" i="55"/>
  <c r="Q82" i="55"/>
  <c r="R82" i="55"/>
  <c r="S82" i="55"/>
  <c r="D83" i="55"/>
  <c r="E83" i="55"/>
  <c r="F83" i="55"/>
  <c r="G83" i="55"/>
  <c r="H83" i="55"/>
  <c r="I83" i="55"/>
  <c r="J83" i="55"/>
  <c r="K83" i="55"/>
  <c r="L83" i="55"/>
  <c r="M83" i="55"/>
  <c r="N83" i="55"/>
  <c r="O83" i="55"/>
  <c r="P83" i="55"/>
  <c r="Q83" i="55"/>
  <c r="R83" i="55"/>
  <c r="S83" i="55"/>
  <c r="D84" i="55"/>
  <c r="E84" i="55"/>
  <c r="F84" i="55"/>
  <c r="G84" i="55"/>
  <c r="H84" i="55"/>
  <c r="I84" i="55"/>
  <c r="J84" i="55"/>
  <c r="K84" i="55"/>
  <c r="L84" i="55"/>
  <c r="M84" i="55"/>
  <c r="N84" i="55"/>
  <c r="O84" i="55"/>
  <c r="P84" i="55"/>
  <c r="Q84" i="55"/>
  <c r="R84" i="55"/>
  <c r="S84" i="55"/>
  <c r="D85" i="55"/>
  <c r="E85" i="55"/>
  <c r="F85" i="55"/>
  <c r="G85" i="55"/>
  <c r="H85" i="55"/>
  <c r="I85" i="55"/>
  <c r="J85" i="55"/>
  <c r="K85" i="55"/>
  <c r="L85" i="55"/>
  <c r="M85" i="55"/>
  <c r="N85" i="55"/>
  <c r="O85" i="55"/>
  <c r="P85" i="55"/>
  <c r="Q85" i="55"/>
  <c r="R85" i="55"/>
  <c r="S85" i="55"/>
  <c r="D86" i="55"/>
  <c r="E86" i="55"/>
  <c r="F86" i="55"/>
  <c r="G86" i="55"/>
  <c r="H86" i="55"/>
  <c r="I86" i="55"/>
  <c r="J86" i="55"/>
  <c r="K86" i="55"/>
  <c r="L86" i="55"/>
  <c r="M86" i="55"/>
  <c r="N86" i="55"/>
  <c r="O86" i="55"/>
  <c r="P86" i="55"/>
  <c r="Q86" i="55"/>
  <c r="R86" i="55"/>
  <c r="S86" i="55"/>
  <c r="D87" i="55"/>
  <c r="E87" i="55"/>
  <c r="F87" i="55"/>
  <c r="G87" i="55"/>
  <c r="H87" i="55"/>
  <c r="I87" i="55"/>
  <c r="J87" i="55"/>
  <c r="K87" i="55"/>
  <c r="L87" i="55"/>
  <c r="M87" i="55"/>
  <c r="N87" i="55"/>
  <c r="O87" i="55"/>
  <c r="P87" i="55"/>
  <c r="Q87" i="55"/>
  <c r="R87" i="55"/>
  <c r="S87" i="55"/>
  <c r="D88" i="55"/>
  <c r="E88" i="55"/>
  <c r="F88" i="55"/>
  <c r="G88" i="55"/>
  <c r="H88" i="55"/>
  <c r="I88" i="55"/>
  <c r="J88" i="55"/>
  <c r="K88" i="55"/>
  <c r="L88" i="55"/>
  <c r="M88" i="55"/>
  <c r="N88" i="55"/>
  <c r="O88" i="55"/>
  <c r="P88" i="55"/>
  <c r="Q88" i="55"/>
  <c r="R88" i="55"/>
  <c r="S88" i="55"/>
  <c r="D89" i="55"/>
  <c r="E89" i="55"/>
  <c r="F89" i="55"/>
  <c r="G89" i="55"/>
  <c r="H89" i="55"/>
  <c r="I89" i="55"/>
  <c r="J89" i="55"/>
  <c r="K89" i="55"/>
  <c r="L89" i="55"/>
  <c r="M89" i="55"/>
  <c r="N89" i="55"/>
  <c r="O89" i="55"/>
  <c r="P89" i="55"/>
  <c r="Q89" i="55"/>
  <c r="R89" i="55"/>
  <c r="S89" i="55"/>
  <c r="D90" i="55"/>
  <c r="E90" i="55"/>
  <c r="F90" i="55"/>
  <c r="G90" i="55"/>
  <c r="H90" i="55"/>
  <c r="I90" i="55"/>
  <c r="J90" i="55"/>
  <c r="K90" i="55"/>
  <c r="L90" i="55"/>
  <c r="M90" i="55"/>
  <c r="N90" i="55"/>
  <c r="O90" i="55"/>
  <c r="P90" i="55"/>
  <c r="Q90" i="55"/>
  <c r="R90" i="55"/>
  <c r="S90" i="55"/>
  <c r="D91" i="55"/>
  <c r="E91" i="55"/>
  <c r="F91" i="55"/>
  <c r="G91" i="55"/>
  <c r="H91" i="55"/>
  <c r="I91" i="55"/>
  <c r="J91" i="55"/>
  <c r="K91" i="55"/>
  <c r="L91" i="55"/>
  <c r="M91" i="55"/>
  <c r="N91" i="55"/>
  <c r="O91" i="55"/>
  <c r="P91" i="55"/>
  <c r="Q91" i="55"/>
  <c r="R91" i="55"/>
  <c r="S91" i="55"/>
  <c r="D92" i="55"/>
  <c r="E92" i="55"/>
  <c r="F92" i="55"/>
  <c r="G92" i="55"/>
  <c r="H92" i="55"/>
  <c r="I92" i="55"/>
  <c r="J92" i="55"/>
  <c r="K92" i="55"/>
  <c r="L92" i="55"/>
  <c r="M92" i="55"/>
  <c r="N92" i="55"/>
  <c r="O92" i="55"/>
  <c r="P92" i="55"/>
  <c r="Q92" i="55"/>
  <c r="R92" i="55"/>
  <c r="S92" i="55"/>
  <c r="D93" i="55"/>
  <c r="E93" i="55"/>
  <c r="F93" i="55"/>
  <c r="G93" i="55"/>
  <c r="H93" i="55"/>
  <c r="I93" i="55"/>
  <c r="J93" i="55"/>
  <c r="K93" i="55"/>
  <c r="L93" i="55"/>
  <c r="M93" i="55"/>
  <c r="N93" i="55"/>
  <c r="O93" i="55"/>
  <c r="P93" i="55"/>
  <c r="Q93" i="55"/>
  <c r="R93" i="55"/>
  <c r="S93" i="55"/>
  <c r="D94" i="55"/>
  <c r="E94" i="55"/>
  <c r="F94" i="55"/>
  <c r="G94" i="55"/>
  <c r="H94" i="55"/>
  <c r="I94" i="55"/>
  <c r="J94" i="55"/>
  <c r="K94" i="55"/>
  <c r="L94" i="55"/>
  <c r="M94" i="55"/>
  <c r="N94" i="55"/>
  <c r="O94" i="55"/>
  <c r="P94" i="55"/>
  <c r="Q94" i="55"/>
  <c r="R94" i="55"/>
  <c r="S94" i="55"/>
  <c r="D95" i="55"/>
  <c r="E95" i="55"/>
  <c r="F95" i="55"/>
  <c r="G95" i="55"/>
  <c r="H95" i="55"/>
  <c r="I95" i="55"/>
  <c r="J95" i="55"/>
  <c r="K95" i="55"/>
  <c r="L95" i="55"/>
  <c r="M95" i="55"/>
  <c r="N95" i="55"/>
  <c r="O95" i="55"/>
  <c r="P95" i="55"/>
  <c r="Q95" i="55"/>
  <c r="R95" i="55"/>
  <c r="S95" i="55"/>
  <c r="C90" i="55"/>
  <c r="C89" i="55"/>
  <c r="C88" i="55"/>
  <c r="C87" i="55"/>
  <c r="C86" i="55"/>
  <c r="C85" i="55"/>
  <c r="C84" i="55"/>
  <c r="C83" i="55"/>
  <c r="C82" i="55"/>
  <c r="C81" i="55"/>
  <c r="A81" i="55"/>
  <c r="B81" i="55"/>
  <c r="A82" i="55"/>
  <c r="B82" i="55"/>
  <c r="A83" i="55"/>
  <c r="B83" i="55"/>
  <c r="A84" i="55"/>
  <c r="B84" i="55"/>
  <c r="A85" i="55"/>
  <c r="B85" i="55"/>
  <c r="A86" i="55"/>
  <c r="B86" i="55"/>
  <c r="A87" i="55"/>
  <c r="B87" i="55"/>
  <c r="A88" i="55"/>
  <c r="B88" i="55"/>
  <c r="A89" i="55"/>
  <c r="B89" i="55"/>
  <c r="A90" i="55"/>
  <c r="B90" i="55"/>
  <c r="W119" i="57"/>
  <c r="W118" i="57"/>
  <c r="W117" i="57"/>
  <c r="W116" i="57"/>
  <c r="W115" i="57"/>
  <c r="W114" i="57"/>
  <c r="W113" i="57"/>
  <c r="W112" i="57"/>
  <c r="W111" i="57"/>
  <c r="W110" i="57"/>
  <c r="W109" i="57"/>
  <c r="W108" i="57"/>
  <c r="W107" i="57"/>
  <c r="W106" i="57"/>
  <c r="W105" i="57"/>
  <c r="W104" i="57"/>
  <c r="W103" i="57"/>
  <c r="W102" i="57"/>
  <c r="W101" i="57"/>
  <c r="W100" i="57"/>
  <c r="W99" i="57"/>
  <c r="W98" i="57"/>
  <c r="W97" i="57"/>
  <c r="W96" i="57"/>
  <c r="W95" i="57"/>
  <c r="W94" i="57"/>
  <c r="W93" i="57"/>
  <c r="W92" i="57"/>
  <c r="W91" i="57"/>
  <c r="W90" i="57"/>
  <c r="W89" i="57"/>
  <c r="W88" i="57"/>
  <c r="W87" i="57"/>
  <c r="W86" i="57"/>
  <c r="W85" i="57"/>
  <c r="W84" i="57"/>
  <c r="W83" i="57"/>
  <c r="W82" i="57"/>
  <c r="W81" i="57"/>
  <c r="W80" i="57"/>
  <c r="H80" i="57"/>
  <c r="I80" i="57"/>
  <c r="J80" i="57"/>
  <c r="K80" i="57"/>
  <c r="L80" i="57"/>
  <c r="M80" i="57"/>
  <c r="N80" i="57"/>
  <c r="Q80" i="57"/>
  <c r="R80" i="57"/>
  <c r="S80" i="57"/>
  <c r="T80" i="57"/>
  <c r="H81" i="57"/>
  <c r="I81" i="57"/>
  <c r="J81" i="57"/>
  <c r="K81" i="57"/>
  <c r="L81" i="57"/>
  <c r="M81" i="57"/>
  <c r="N81" i="57"/>
  <c r="Q81" i="57"/>
  <c r="R81" i="57"/>
  <c r="S81" i="57"/>
  <c r="T81" i="57"/>
  <c r="H82" i="57"/>
  <c r="I82" i="57"/>
  <c r="J82" i="57"/>
  <c r="K82" i="57"/>
  <c r="L82" i="57"/>
  <c r="M82" i="57"/>
  <c r="N82" i="57"/>
  <c r="Q82" i="57"/>
  <c r="R82" i="57"/>
  <c r="S82" i="57"/>
  <c r="T82" i="57"/>
  <c r="H83" i="57"/>
  <c r="I83" i="57"/>
  <c r="J83" i="57"/>
  <c r="K83" i="57"/>
  <c r="L83" i="57"/>
  <c r="M83" i="57"/>
  <c r="N83" i="57"/>
  <c r="Q83" i="57"/>
  <c r="R83" i="57"/>
  <c r="S83" i="57"/>
  <c r="T83" i="57"/>
  <c r="H84" i="57"/>
  <c r="I84" i="57"/>
  <c r="J84" i="57"/>
  <c r="K84" i="57"/>
  <c r="L84" i="57"/>
  <c r="M84" i="57"/>
  <c r="N84" i="57"/>
  <c r="Q84" i="57"/>
  <c r="R84" i="57"/>
  <c r="S84" i="57"/>
  <c r="T84" i="57"/>
  <c r="H85" i="57"/>
  <c r="I85" i="57"/>
  <c r="J85" i="57"/>
  <c r="K85" i="57"/>
  <c r="L85" i="57"/>
  <c r="M85" i="57"/>
  <c r="N85" i="57"/>
  <c r="Q85" i="57"/>
  <c r="R85" i="57"/>
  <c r="S85" i="57"/>
  <c r="T85" i="57"/>
  <c r="H86" i="57"/>
  <c r="I86" i="57"/>
  <c r="J86" i="57"/>
  <c r="K86" i="57"/>
  <c r="L86" i="57"/>
  <c r="M86" i="57"/>
  <c r="N86" i="57"/>
  <c r="Q86" i="57"/>
  <c r="R86" i="57"/>
  <c r="S86" i="57"/>
  <c r="T86" i="57"/>
  <c r="H87" i="57"/>
  <c r="I87" i="57"/>
  <c r="J87" i="57"/>
  <c r="K87" i="57"/>
  <c r="L87" i="57"/>
  <c r="M87" i="57"/>
  <c r="N87" i="57"/>
  <c r="Q87" i="57"/>
  <c r="R87" i="57"/>
  <c r="S87" i="57"/>
  <c r="T87" i="57"/>
  <c r="H88" i="57"/>
  <c r="I88" i="57"/>
  <c r="J88" i="57"/>
  <c r="K88" i="57"/>
  <c r="L88" i="57"/>
  <c r="M88" i="57"/>
  <c r="N88" i="57"/>
  <c r="Q88" i="57"/>
  <c r="R88" i="57"/>
  <c r="S88" i="57"/>
  <c r="T88" i="57"/>
  <c r="H89" i="57"/>
  <c r="I89" i="57"/>
  <c r="J89" i="57"/>
  <c r="K89" i="57"/>
  <c r="L89" i="57"/>
  <c r="M89" i="57"/>
  <c r="N89" i="57"/>
  <c r="Q89" i="57"/>
  <c r="R89" i="57"/>
  <c r="S89" i="57"/>
  <c r="T89" i="57"/>
  <c r="H90" i="57"/>
  <c r="I90" i="57"/>
  <c r="J90" i="57"/>
  <c r="K90" i="57"/>
  <c r="L90" i="57"/>
  <c r="M90" i="57"/>
  <c r="N90" i="57"/>
  <c r="Q90" i="57"/>
  <c r="R90" i="57"/>
  <c r="S90" i="57"/>
  <c r="T90" i="57"/>
  <c r="H91" i="57"/>
  <c r="I91" i="57"/>
  <c r="J91" i="57"/>
  <c r="K91" i="57"/>
  <c r="L91" i="57"/>
  <c r="M91" i="57"/>
  <c r="N91" i="57"/>
  <c r="Q91" i="57"/>
  <c r="R91" i="57"/>
  <c r="S91" i="57"/>
  <c r="T91" i="57"/>
  <c r="H92" i="57"/>
  <c r="I92" i="57"/>
  <c r="J92" i="57"/>
  <c r="K92" i="57"/>
  <c r="L92" i="57"/>
  <c r="M92" i="57"/>
  <c r="N92" i="57"/>
  <c r="Q92" i="57"/>
  <c r="R92" i="57"/>
  <c r="S92" i="57"/>
  <c r="T92" i="57"/>
  <c r="H93" i="57"/>
  <c r="I93" i="57"/>
  <c r="J93" i="57"/>
  <c r="K93" i="57"/>
  <c r="L93" i="57"/>
  <c r="M93" i="57"/>
  <c r="N93" i="57"/>
  <c r="Q93" i="57"/>
  <c r="R93" i="57"/>
  <c r="S93" i="57"/>
  <c r="T93" i="57"/>
  <c r="H94" i="57"/>
  <c r="I94" i="57"/>
  <c r="J94" i="57"/>
  <c r="K94" i="57"/>
  <c r="L94" i="57"/>
  <c r="M94" i="57"/>
  <c r="N94" i="57"/>
  <c r="Q94" i="57"/>
  <c r="R94" i="57"/>
  <c r="S94" i="57"/>
  <c r="T94" i="57"/>
  <c r="H95" i="57"/>
  <c r="I95" i="57"/>
  <c r="J95" i="57"/>
  <c r="K95" i="57"/>
  <c r="L95" i="57"/>
  <c r="M95" i="57"/>
  <c r="N95" i="57"/>
  <c r="Q95" i="57"/>
  <c r="R95" i="57"/>
  <c r="S95" i="57"/>
  <c r="T95" i="57"/>
  <c r="H96" i="57"/>
  <c r="I96" i="57"/>
  <c r="J96" i="57"/>
  <c r="K96" i="57"/>
  <c r="L96" i="57"/>
  <c r="M96" i="57"/>
  <c r="N96" i="57"/>
  <c r="Q96" i="57"/>
  <c r="R96" i="57"/>
  <c r="S96" i="57"/>
  <c r="T96" i="57"/>
  <c r="H97" i="57"/>
  <c r="I97" i="57"/>
  <c r="J97" i="57"/>
  <c r="K97" i="57"/>
  <c r="L97" i="57"/>
  <c r="M97" i="57"/>
  <c r="N97" i="57"/>
  <c r="Q97" i="57"/>
  <c r="R97" i="57"/>
  <c r="S97" i="57"/>
  <c r="T97" i="57"/>
  <c r="H98" i="57"/>
  <c r="I98" i="57"/>
  <c r="J98" i="57"/>
  <c r="K98" i="57"/>
  <c r="L98" i="57"/>
  <c r="M98" i="57"/>
  <c r="N98" i="57"/>
  <c r="Q98" i="57"/>
  <c r="R98" i="57"/>
  <c r="S98" i="57"/>
  <c r="T98" i="57"/>
  <c r="H99" i="57"/>
  <c r="I99" i="57"/>
  <c r="J99" i="57"/>
  <c r="K99" i="57"/>
  <c r="L99" i="57"/>
  <c r="M99" i="57"/>
  <c r="N99" i="57"/>
  <c r="Q99" i="57"/>
  <c r="R99" i="57"/>
  <c r="S99" i="57"/>
  <c r="T99" i="57"/>
  <c r="H100" i="57"/>
  <c r="I100" i="57"/>
  <c r="J100" i="57"/>
  <c r="K100" i="57"/>
  <c r="L100" i="57"/>
  <c r="M100" i="57"/>
  <c r="N100" i="57"/>
  <c r="Q100" i="57"/>
  <c r="R100" i="57"/>
  <c r="S100" i="57"/>
  <c r="T100" i="57"/>
  <c r="H101" i="57"/>
  <c r="I101" i="57"/>
  <c r="J101" i="57"/>
  <c r="K101" i="57"/>
  <c r="L101" i="57"/>
  <c r="M101" i="57"/>
  <c r="N101" i="57"/>
  <c r="Q101" i="57"/>
  <c r="R101" i="57"/>
  <c r="S101" i="57"/>
  <c r="T101" i="57"/>
  <c r="H102" i="57"/>
  <c r="I102" i="57"/>
  <c r="J102" i="57"/>
  <c r="K102" i="57"/>
  <c r="L102" i="57"/>
  <c r="M102" i="57"/>
  <c r="N102" i="57"/>
  <c r="Q102" i="57"/>
  <c r="R102" i="57"/>
  <c r="S102" i="57"/>
  <c r="T102" i="57"/>
  <c r="H103" i="57"/>
  <c r="I103" i="57"/>
  <c r="J103" i="57"/>
  <c r="K103" i="57"/>
  <c r="L103" i="57"/>
  <c r="M103" i="57"/>
  <c r="N103" i="57"/>
  <c r="Q103" i="57"/>
  <c r="R103" i="57"/>
  <c r="S103" i="57"/>
  <c r="T103" i="57"/>
  <c r="H104" i="57"/>
  <c r="I104" i="57"/>
  <c r="J104" i="57"/>
  <c r="K104" i="57"/>
  <c r="L104" i="57"/>
  <c r="M104" i="57"/>
  <c r="N104" i="57"/>
  <c r="Q104" i="57"/>
  <c r="R104" i="57"/>
  <c r="S104" i="57"/>
  <c r="T104" i="57"/>
  <c r="H105" i="57"/>
  <c r="I105" i="57"/>
  <c r="J105" i="57"/>
  <c r="K105" i="57"/>
  <c r="L105" i="57"/>
  <c r="M105" i="57"/>
  <c r="N105" i="57"/>
  <c r="Q105" i="57"/>
  <c r="R105" i="57"/>
  <c r="S105" i="57"/>
  <c r="T105" i="57"/>
  <c r="H106" i="57"/>
  <c r="I106" i="57"/>
  <c r="J106" i="57"/>
  <c r="K106" i="57"/>
  <c r="L106" i="57"/>
  <c r="M106" i="57"/>
  <c r="N106" i="57"/>
  <c r="Q106" i="57"/>
  <c r="R106" i="57"/>
  <c r="S106" i="57"/>
  <c r="T106" i="57"/>
  <c r="H107" i="57"/>
  <c r="I107" i="57"/>
  <c r="J107" i="57"/>
  <c r="K107" i="57"/>
  <c r="L107" i="57"/>
  <c r="M107" i="57"/>
  <c r="N107" i="57"/>
  <c r="Q107" i="57"/>
  <c r="R107" i="57"/>
  <c r="S107" i="57"/>
  <c r="T107" i="57"/>
  <c r="H108" i="57"/>
  <c r="I108" i="57"/>
  <c r="J108" i="57"/>
  <c r="K108" i="57"/>
  <c r="L108" i="57"/>
  <c r="M108" i="57"/>
  <c r="N108" i="57"/>
  <c r="Q108" i="57"/>
  <c r="R108" i="57"/>
  <c r="S108" i="57"/>
  <c r="T108" i="57"/>
  <c r="H109" i="57"/>
  <c r="I109" i="57"/>
  <c r="J109" i="57"/>
  <c r="K109" i="57"/>
  <c r="L109" i="57"/>
  <c r="M109" i="57"/>
  <c r="N109" i="57"/>
  <c r="Q109" i="57"/>
  <c r="R109" i="57"/>
  <c r="S109" i="57"/>
  <c r="T109" i="57"/>
  <c r="H110" i="57"/>
  <c r="I110" i="57"/>
  <c r="J110" i="57"/>
  <c r="K110" i="57"/>
  <c r="L110" i="57"/>
  <c r="M110" i="57"/>
  <c r="N110" i="57"/>
  <c r="Q110" i="57"/>
  <c r="R110" i="57"/>
  <c r="S110" i="57"/>
  <c r="T110" i="57"/>
  <c r="H111" i="57"/>
  <c r="I111" i="57"/>
  <c r="J111" i="57"/>
  <c r="K111" i="57"/>
  <c r="L111" i="57"/>
  <c r="M111" i="57"/>
  <c r="N111" i="57"/>
  <c r="Q111" i="57"/>
  <c r="R111" i="57"/>
  <c r="S111" i="57"/>
  <c r="T111" i="57"/>
  <c r="H112" i="57"/>
  <c r="I112" i="57"/>
  <c r="J112" i="57"/>
  <c r="K112" i="57"/>
  <c r="L112" i="57"/>
  <c r="M112" i="57"/>
  <c r="N112" i="57"/>
  <c r="Q112" i="57"/>
  <c r="R112" i="57"/>
  <c r="S112" i="57"/>
  <c r="T112" i="57"/>
  <c r="H113" i="57"/>
  <c r="I113" i="57"/>
  <c r="J113" i="57"/>
  <c r="K113" i="57"/>
  <c r="L113" i="57"/>
  <c r="M113" i="57"/>
  <c r="N113" i="57"/>
  <c r="Q113" i="57"/>
  <c r="R113" i="57"/>
  <c r="S113" i="57"/>
  <c r="T113" i="57"/>
  <c r="H114" i="57"/>
  <c r="I114" i="57"/>
  <c r="J114" i="57"/>
  <c r="K114" i="57"/>
  <c r="L114" i="57"/>
  <c r="M114" i="57"/>
  <c r="N114" i="57"/>
  <c r="Q114" i="57"/>
  <c r="R114" i="57"/>
  <c r="S114" i="57"/>
  <c r="T114" i="57"/>
  <c r="H115" i="57"/>
  <c r="I115" i="57"/>
  <c r="J115" i="57"/>
  <c r="K115" i="57"/>
  <c r="L115" i="57"/>
  <c r="M115" i="57"/>
  <c r="N115" i="57"/>
  <c r="Q115" i="57"/>
  <c r="R115" i="57"/>
  <c r="S115" i="57"/>
  <c r="T115" i="57"/>
  <c r="H116" i="57"/>
  <c r="I116" i="57"/>
  <c r="J116" i="57"/>
  <c r="K116" i="57"/>
  <c r="L116" i="57"/>
  <c r="M116" i="57"/>
  <c r="N116" i="57"/>
  <c r="Q116" i="57"/>
  <c r="R116" i="57"/>
  <c r="S116" i="57"/>
  <c r="T116" i="57"/>
  <c r="H117" i="57"/>
  <c r="I117" i="57"/>
  <c r="J117" i="57"/>
  <c r="K117" i="57"/>
  <c r="L117" i="57"/>
  <c r="M117" i="57"/>
  <c r="N117" i="57"/>
  <c r="Q117" i="57"/>
  <c r="R117" i="57"/>
  <c r="S117" i="57"/>
  <c r="T117" i="57"/>
  <c r="H118" i="57"/>
  <c r="I118" i="57"/>
  <c r="J118" i="57"/>
  <c r="K118" i="57"/>
  <c r="L118" i="57"/>
  <c r="M118" i="57"/>
  <c r="N118" i="57"/>
  <c r="Q118" i="57"/>
  <c r="R118" i="57"/>
  <c r="S118" i="57"/>
  <c r="T118" i="57"/>
  <c r="H119" i="57"/>
  <c r="I119" i="57"/>
  <c r="J119" i="57"/>
  <c r="K119" i="57"/>
  <c r="L119" i="57"/>
  <c r="M119" i="57"/>
  <c r="N119" i="57"/>
  <c r="Q119" i="57"/>
  <c r="R119" i="57"/>
  <c r="S119" i="57"/>
  <c r="T119" i="57"/>
  <c r="G119" i="57"/>
  <c r="G118" i="57"/>
  <c r="G117" i="57"/>
  <c r="G116" i="57"/>
  <c r="G115" i="57"/>
  <c r="G114" i="57"/>
  <c r="G113" i="57"/>
  <c r="G112" i="57"/>
  <c r="G111" i="57"/>
  <c r="G110" i="57"/>
  <c r="G109" i="57"/>
  <c r="G108" i="57"/>
  <c r="G107" i="57"/>
  <c r="G106" i="57"/>
  <c r="G105" i="57"/>
  <c r="G104" i="57"/>
  <c r="G103" i="57"/>
  <c r="G102" i="57"/>
  <c r="G101" i="57"/>
  <c r="G100" i="57"/>
  <c r="G99" i="57"/>
  <c r="G98" i="57"/>
  <c r="G97" i="57"/>
  <c r="G96" i="57"/>
  <c r="G95" i="57"/>
  <c r="G94" i="57"/>
  <c r="G93" i="57"/>
  <c r="G92" i="57"/>
  <c r="G91" i="57"/>
  <c r="G90" i="57"/>
  <c r="G89" i="57"/>
  <c r="G88" i="57"/>
  <c r="G87" i="57"/>
  <c r="G86" i="57"/>
  <c r="G85" i="57"/>
  <c r="G84" i="57"/>
  <c r="G83" i="57"/>
  <c r="G82" i="57"/>
  <c r="G81" i="57"/>
  <c r="G80" i="57"/>
  <c r="E80" i="57"/>
  <c r="F80" i="57"/>
  <c r="E81" i="57"/>
  <c r="F81" i="57"/>
  <c r="E82" i="57"/>
  <c r="F82" i="57"/>
  <c r="E83" i="57"/>
  <c r="F83" i="57"/>
  <c r="E84" i="57"/>
  <c r="F84" i="57"/>
  <c r="E85" i="57"/>
  <c r="F85" i="57"/>
  <c r="E86" i="57"/>
  <c r="F86" i="57"/>
  <c r="E87" i="57"/>
  <c r="F87" i="57"/>
  <c r="E88" i="57"/>
  <c r="F88" i="57"/>
  <c r="E89" i="57"/>
  <c r="F89" i="57"/>
  <c r="E90" i="57"/>
  <c r="F90" i="57"/>
  <c r="E91" i="57"/>
  <c r="F91" i="57"/>
  <c r="E92" i="57"/>
  <c r="F92" i="57"/>
  <c r="E93" i="57"/>
  <c r="F93" i="57"/>
  <c r="E94" i="57"/>
  <c r="F94" i="57"/>
  <c r="E95" i="57"/>
  <c r="F95" i="57"/>
  <c r="E96" i="57"/>
  <c r="F96" i="57"/>
  <c r="E97" i="57"/>
  <c r="F97" i="57"/>
  <c r="E98" i="57"/>
  <c r="F98" i="57"/>
  <c r="E99" i="57"/>
  <c r="F99" i="57"/>
  <c r="E100" i="57"/>
  <c r="F100" i="57"/>
  <c r="E101" i="57"/>
  <c r="F101" i="57"/>
  <c r="E102" i="57"/>
  <c r="F102" i="57"/>
  <c r="E103" i="57"/>
  <c r="F103" i="57"/>
  <c r="E104" i="57"/>
  <c r="F104" i="57"/>
  <c r="E105" i="57"/>
  <c r="F105" i="57"/>
  <c r="E106" i="57"/>
  <c r="F106" i="57"/>
  <c r="E107" i="57"/>
  <c r="F107" i="57"/>
  <c r="E108" i="57"/>
  <c r="F108" i="57"/>
  <c r="E109" i="57"/>
  <c r="F109" i="57"/>
  <c r="E110" i="57"/>
  <c r="F110" i="57"/>
  <c r="E111" i="57"/>
  <c r="F111" i="57"/>
  <c r="E112" i="57"/>
  <c r="F112" i="57"/>
  <c r="E113" i="57"/>
  <c r="F113" i="57"/>
  <c r="E114" i="57"/>
  <c r="F114" i="57"/>
  <c r="E115" i="57"/>
  <c r="F115" i="57"/>
  <c r="E116" i="57"/>
  <c r="F116" i="57"/>
  <c r="E117" i="57"/>
  <c r="F117" i="57"/>
  <c r="E118" i="57"/>
  <c r="F118" i="57"/>
  <c r="E119" i="57"/>
  <c r="F119" i="57"/>
  <c r="D117" i="57"/>
  <c r="D115" i="57"/>
  <c r="D103" i="57"/>
  <c r="D101" i="57"/>
  <c r="D99" i="57"/>
  <c r="D97" i="57"/>
  <c r="D95" i="57"/>
  <c r="D116" i="57"/>
  <c r="D114" i="57"/>
  <c r="D102" i="57"/>
  <c r="D100" i="57"/>
  <c r="D98" i="57"/>
  <c r="D96" i="57"/>
  <c r="D94" i="57"/>
  <c r="D93" i="57"/>
  <c r="D92" i="57"/>
  <c r="D91" i="57"/>
  <c r="D90" i="57"/>
  <c r="D89" i="57"/>
  <c r="D88" i="57"/>
  <c r="C117" i="57"/>
  <c r="C116" i="57"/>
  <c r="C115" i="57"/>
  <c r="C114" i="57"/>
  <c r="B117" i="57"/>
  <c r="A117" i="57"/>
  <c r="B116" i="57"/>
  <c r="A116" i="57"/>
  <c r="B115" i="57"/>
  <c r="A115" i="57"/>
  <c r="B114" i="57"/>
  <c r="A114" i="57"/>
  <c r="C103" i="57"/>
  <c r="C102" i="57"/>
  <c r="C101" i="57"/>
  <c r="C100" i="57"/>
  <c r="C99" i="57"/>
  <c r="C98" i="57"/>
  <c r="C97" i="57"/>
  <c r="C96" i="57"/>
  <c r="C95" i="57"/>
  <c r="C94" i="57"/>
  <c r="C93" i="57"/>
  <c r="C92" i="57"/>
  <c r="C91" i="57"/>
  <c r="C90" i="57"/>
  <c r="C89" i="57"/>
  <c r="C88" i="57"/>
  <c r="B103" i="57"/>
  <c r="A103" i="57"/>
  <c r="B102" i="57"/>
  <c r="A102" i="57"/>
  <c r="B101" i="57"/>
  <c r="A101" i="57"/>
  <c r="B100" i="57"/>
  <c r="A100" i="57"/>
  <c r="B99" i="57"/>
  <c r="A99" i="57"/>
  <c r="B98" i="57"/>
  <c r="A98" i="57"/>
  <c r="B97" i="57"/>
  <c r="A97" i="57"/>
  <c r="B96" i="57"/>
  <c r="A96" i="57"/>
  <c r="B95" i="57"/>
  <c r="A95" i="57"/>
  <c r="B94" i="57"/>
  <c r="A94" i="57"/>
  <c r="B93" i="57"/>
  <c r="A93" i="57"/>
  <c r="B92" i="57"/>
  <c r="A92" i="57"/>
  <c r="B91" i="57"/>
  <c r="A91" i="57"/>
  <c r="B90" i="57"/>
  <c r="A90" i="57"/>
  <c r="B89" i="57"/>
  <c r="A89" i="57"/>
  <c r="B88" i="57"/>
  <c r="A88" i="57"/>
  <c r="R189" i="54" l="1"/>
  <c r="Q189" i="54"/>
  <c r="P189" i="54"/>
  <c r="O189" i="54"/>
  <c r="N189" i="54"/>
  <c r="M189" i="54"/>
  <c r="L189" i="54"/>
  <c r="K189" i="54"/>
  <c r="J189" i="54"/>
  <c r="I189" i="54"/>
  <c r="H189" i="54"/>
  <c r="G189" i="54"/>
  <c r="F189" i="54"/>
  <c r="B189" i="54"/>
  <c r="A189" i="54"/>
  <c r="G187" i="54"/>
  <c r="B187" i="54"/>
  <c r="A187" i="54"/>
  <c r="G185" i="54"/>
  <c r="R182" i="54"/>
  <c r="Q182" i="54"/>
  <c r="P182" i="54"/>
  <c r="O182" i="54"/>
  <c r="N182" i="54"/>
  <c r="M182" i="54"/>
  <c r="L182" i="54"/>
  <c r="K182" i="54"/>
  <c r="J182" i="54"/>
  <c r="I182" i="54"/>
  <c r="H182" i="54"/>
  <c r="G182" i="54"/>
  <c r="F182" i="54"/>
  <c r="B182" i="54"/>
  <c r="A182" i="54"/>
  <c r="G180" i="54"/>
  <c r="B180" i="54"/>
  <c r="A180" i="54"/>
  <c r="G178" i="54"/>
  <c r="R175" i="54"/>
  <c r="Q175" i="54"/>
  <c r="P175" i="54"/>
  <c r="O175" i="54"/>
  <c r="N175" i="54"/>
  <c r="M175" i="54"/>
  <c r="L175" i="54"/>
  <c r="K175" i="54"/>
  <c r="J175" i="54"/>
  <c r="I175" i="54"/>
  <c r="H175" i="54"/>
  <c r="G175" i="54"/>
  <c r="F175" i="54"/>
  <c r="B175" i="54"/>
  <c r="A175" i="54"/>
  <c r="G173" i="54"/>
  <c r="B173" i="54"/>
  <c r="A173" i="54"/>
  <c r="G171" i="54"/>
  <c r="R168" i="54"/>
  <c r="Q168" i="54"/>
  <c r="P168" i="54"/>
  <c r="O168" i="54"/>
  <c r="N168" i="54"/>
  <c r="M168" i="54"/>
  <c r="L168" i="54"/>
  <c r="K168" i="54"/>
  <c r="J168" i="54"/>
  <c r="I168" i="54"/>
  <c r="H168" i="54"/>
  <c r="G168" i="54"/>
  <c r="F168" i="54"/>
  <c r="B168" i="54"/>
  <c r="A168" i="54"/>
  <c r="G166" i="54"/>
  <c r="B166" i="54"/>
  <c r="A166" i="54"/>
  <c r="G164" i="54"/>
  <c r="R161" i="54"/>
  <c r="Q161" i="54"/>
  <c r="P161" i="54"/>
  <c r="O161" i="54"/>
  <c r="N161" i="54"/>
  <c r="M161" i="54"/>
  <c r="L161" i="54"/>
  <c r="K161" i="54"/>
  <c r="J161" i="54"/>
  <c r="I161" i="54"/>
  <c r="H161" i="54"/>
  <c r="G161" i="54"/>
  <c r="F161" i="54"/>
  <c r="B161" i="54"/>
  <c r="A161" i="54"/>
  <c r="G159" i="54"/>
  <c r="B159" i="54"/>
  <c r="A159" i="54"/>
  <c r="G157" i="54"/>
  <c r="R154" i="54"/>
  <c r="Q154" i="54"/>
  <c r="P154" i="54"/>
  <c r="O154" i="54"/>
  <c r="N154" i="54"/>
  <c r="M154" i="54"/>
  <c r="L154" i="54"/>
  <c r="K154" i="54"/>
  <c r="J154" i="54"/>
  <c r="I154" i="54"/>
  <c r="H154" i="54"/>
  <c r="G154" i="54"/>
  <c r="F154" i="54"/>
  <c r="B154" i="54"/>
  <c r="A154" i="54"/>
  <c r="G152" i="54"/>
  <c r="B152" i="54"/>
  <c r="A152" i="54"/>
  <c r="G150" i="54"/>
  <c r="R147" i="54"/>
  <c r="Q147" i="54"/>
  <c r="P147" i="54"/>
  <c r="O147" i="54"/>
  <c r="N147" i="54"/>
  <c r="M147" i="54"/>
  <c r="L147" i="54"/>
  <c r="K147" i="54"/>
  <c r="J147" i="54"/>
  <c r="I147" i="54"/>
  <c r="H147" i="54"/>
  <c r="G147" i="54"/>
  <c r="F147" i="54"/>
  <c r="B147" i="54"/>
  <c r="A147" i="54"/>
  <c r="G145" i="54"/>
  <c r="B145" i="54"/>
  <c r="A145" i="54"/>
  <c r="G143" i="54"/>
  <c r="R140" i="54"/>
  <c r="Q140" i="54"/>
  <c r="P140" i="54"/>
  <c r="O140" i="54"/>
  <c r="N140" i="54"/>
  <c r="M140" i="54"/>
  <c r="L140" i="54"/>
  <c r="K140" i="54"/>
  <c r="J140" i="54"/>
  <c r="I140" i="54"/>
  <c r="H140" i="54"/>
  <c r="G140" i="54"/>
  <c r="F140" i="54"/>
  <c r="B140" i="54"/>
  <c r="A140" i="54"/>
  <c r="G138" i="54"/>
  <c r="B138" i="54"/>
  <c r="A138" i="54"/>
  <c r="G136" i="54"/>
  <c r="R133" i="54"/>
  <c r="Q133" i="54"/>
  <c r="P133" i="54"/>
  <c r="O133" i="54"/>
  <c r="N133" i="54"/>
  <c r="M133" i="54"/>
  <c r="L133" i="54"/>
  <c r="K133" i="54"/>
  <c r="J133" i="54"/>
  <c r="I133" i="54"/>
  <c r="H133" i="54"/>
  <c r="G133" i="54"/>
  <c r="F133" i="54"/>
  <c r="B133" i="54"/>
  <c r="A133" i="54"/>
  <c r="G131" i="54"/>
  <c r="B131" i="54"/>
  <c r="A131" i="54"/>
  <c r="G129" i="54"/>
  <c r="R126" i="54"/>
  <c r="Q126" i="54"/>
  <c r="P126" i="54"/>
  <c r="O126" i="54"/>
  <c r="N126" i="54"/>
  <c r="M126" i="54"/>
  <c r="L126" i="54"/>
  <c r="K126" i="54"/>
  <c r="J126" i="54"/>
  <c r="I126" i="54"/>
  <c r="H126" i="54"/>
  <c r="G126" i="54"/>
  <c r="F126" i="54"/>
  <c r="B126" i="54"/>
  <c r="G124" i="54"/>
  <c r="B124" i="54"/>
  <c r="G122" i="54"/>
  <c r="U166" i="56"/>
  <c r="U117" i="57" s="1"/>
  <c r="O166" i="56"/>
  <c r="F166" i="56"/>
  <c r="U165" i="56"/>
  <c r="U116" i="57" s="1"/>
  <c r="O165" i="56"/>
  <c r="O116" i="57" s="1"/>
  <c r="F165" i="56"/>
  <c r="U163" i="56"/>
  <c r="U115" i="57" s="1"/>
  <c r="O163" i="56"/>
  <c r="F163" i="56"/>
  <c r="U162" i="56"/>
  <c r="U114" i="57" s="1"/>
  <c r="O162" i="56"/>
  <c r="O114" i="57" s="1"/>
  <c r="F162" i="56"/>
  <c r="U145" i="56"/>
  <c r="U103" i="57" s="1"/>
  <c r="O145" i="56"/>
  <c r="F145" i="56"/>
  <c r="U144" i="56"/>
  <c r="U102" i="57" s="1"/>
  <c r="O144" i="56"/>
  <c r="F144" i="56"/>
  <c r="U142" i="56"/>
  <c r="U101" i="57" s="1"/>
  <c r="O142" i="56"/>
  <c r="F142" i="56"/>
  <c r="U141" i="56"/>
  <c r="U100" i="57" s="1"/>
  <c r="O141" i="56"/>
  <c r="F141" i="56"/>
  <c r="U139" i="56"/>
  <c r="U99" i="57" s="1"/>
  <c r="O139" i="56"/>
  <c r="F139" i="56"/>
  <c r="U138" i="56"/>
  <c r="U98" i="57" s="1"/>
  <c r="O138" i="56"/>
  <c r="F138" i="56"/>
  <c r="U136" i="56"/>
  <c r="U97" i="57" s="1"/>
  <c r="O136" i="56"/>
  <c r="F136" i="56"/>
  <c r="U135" i="56"/>
  <c r="U96" i="57" s="1"/>
  <c r="O135" i="56"/>
  <c r="F135" i="56"/>
  <c r="U133" i="56"/>
  <c r="U95" i="57" s="1"/>
  <c r="O133" i="56"/>
  <c r="F133" i="56"/>
  <c r="U132" i="56"/>
  <c r="U94" i="57" s="1"/>
  <c r="O132" i="56"/>
  <c r="F132" i="56"/>
  <c r="U130" i="56"/>
  <c r="U93" i="57" s="1"/>
  <c r="O130" i="56"/>
  <c r="F130" i="56"/>
  <c r="U129" i="56"/>
  <c r="U92" i="57" s="1"/>
  <c r="O129" i="56"/>
  <c r="F129" i="56"/>
  <c r="U127" i="56"/>
  <c r="U91" i="57" s="1"/>
  <c r="O127" i="56"/>
  <c r="F127" i="56"/>
  <c r="U126" i="56"/>
  <c r="U90" i="57" s="1"/>
  <c r="O126" i="56"/>
  <c r="F126" i="56"/>
  <c r="U124" i="56"/>
  <c r="U89" i="57" s="1"/>
  <c r="O124" i="56"/>
  <c r="F124" i="56"/>
  <c r="U123" i="56"/>
  <c r="U88" i="57" s="1"/>
  <c r="O123" i="56"/>
  <c r="F123" i="56"/>
  <c r="P162" i="56" l="1"/>
  <c r="P114" i="57" s="1"/>
  <c r="P124" i="56"/>
  <c r="P89" i="57" s="1"/>
  <c r="O89" i="57"/>
  <c r="P127" i="56"/>
  <c r="P91" i="57" s="1"/>
  <c r="O91" i="57"/>
  <c r="P130" i="56"/>
  <c r="P93" i="57" s="1"/>
  <c r="O93" i="57"/>
  <c r="P133" i="56"/>
  <c r="P95" i="57" s="1"/>
  <c r="O95" i="57"/>
  <c r="P136" i="56"/>
  <c r="P97" i="57" s="1"/>
  <c r="O97" i="57"/>
  <c r="P139" i="56"/>
  <c r="P99" i="57" s="1"/>
  <c r="O99" i="57"/>
  <c r="P142" i="56"/>
  <c r="P101" i="57" s="1"/>
  <c r="O101" i="57"/>
  <c r="P145" i="56"/>
  <c r="P103" i="57" s="1"/>
  <c r="O103" i="57"/>
  <c r="P166" i="56"/>
  <c r="P117" i="57" s="1"/>
  <c r="O117" i="57"/>
  <c r="P123" i="56"/>
  <c r="P88" i="57" s="1"/>
  <c r="O88" i="57"/>
  <c r="P126" i="56"/>
  <c r="P90" i="57" s="1"/>
  <c r="O90" i="57"/>
  <c r="P129" i="56"/>
  <c r="P92" i="57" s="1"/>
  <c r="O92" i="57"/>
  <c r="P132" i="56"/>
  <c r="P94" i="57" s="1"/>
  <c r="O94" i="57"/>
  <c r="P135" i="56"/>
  <c r="P96" i="57" s="1"/>
  <c r="O96" i="57"/>
  <c r="P138" i="56"/>
  <c r="P98" i="57" s="1"/>
  <c r="O98" i="57"/>
  <c r="P141" i="56"/>
  <c r="P100" i="57" s="1"/>
  <c r="O100" i="57"/>
  <c r="P144" i="56"/>
  <c r="P102" i="57" s="1"/>
  <c r="O102" i="57"/>
  <c r="P163" i="56"/>
  <c r="P115" i="57" s="1"/>
  <c r="O115" i="57"/>
  <c r="P165" i="56"/>
  <c r="P116" i="57" s="1"/>
  <c r="V163" i="56"/>
  <c r="V115" i="57" s="1"/>
  <c r="V124" i="56"/>
  <c r="V89" i="57" s="1"/>
  <c r="V130" i="56"/>
  <c r="V93" i="57" s="1"/>
  <c r="V136" i="56"/>
  <c r="V97" i="57" s="1"/>
  <c r="V142" i="56"/>
  <c r="V101" i="57" s="1"/>
  <c r="V132" i="56"/>
  <c r="V94" i="57" s="1"/>
  <c r="P131" i="56"/>
  <c r="A34" i="20"/>
  <c r="A35" i="20"/>
  <c r="A36" i="20"/>
  <c r="B34" i="20"/>
  <c r="B35" i="20"/>
  <c r="B36" i="20"/>
  <c r="P143" i="56" l="1"/>
  <c r="V144" i="56"/>
  <c r="V102" i="57" s="1"/>
  <c r="V145" i="56"/>
  <c r="V103" i="57" s="1"/>
  <c r="V139" i="56"/>
  <c r="V99" i="57" s="1"/>
  <c r="V133" i="56"/>
  <c r="V95" i="57" s="1"/>
  <c r="V127" i="56"/>
  <c r="V91" i="57" s="1"/>
  <c r="P161" i="56"/>
  <c r="V165" i="56"/>
  <c r="V116" i="57" s="1"/>
  <c r="P137" i="56"/>
  <c r="P125" i="56"/>
  <c r="V138" i="56"/>
  <c r="V98" i="57" s="1"/>
  <c r="V126" i="56"/>
  <c r="V90" i="57" s="1"/>
  <c r="P140" i="56"/>
  <c r="V141" i="56"/>
  <c r="V100" i="57" s="1"/>
  <c r="P134" i="56"/>
  <c r="V135" i="56"/>
  <c r="V96" i="57" s="1"/>
  <c r="P128" i="56"/>
  <c r="V129" i="56"/>
  <c r="V92" i="57" s="1"/>
  <c r="P122" i="56"/>
  <c r="V123" i="56"/>
  <c r="V88" i="57" s="1"/>
  <c r="V162" i="56"/>
  <c r="V114" i="57" s="1"/>
  <c r="P164" i="56"/>
  <c r="V166" i="56"/>
  <c r="V117" i="57" s="1"/>
  <c r="O35" i="54"/>
  <c r="Q10" i="54" l="1"/>
  <c r="K37" i="20" l="1"/>
  <c r="F37" i="20"/>
  <c r="G37" i="20"/>
  <c r="H37" i="20"/>
  <c r="I37" i="20"/>
  <c r="J37" i="20"/>
  <c r="E37" i="20"/>
  <c r="D37" i="20"/>
  <c r="B33" i="20"/>
  <c r="A33" i="20"/>
  <c r="B32" i="20"/>
  <c r="A32" i="20"/>
  <c r="B31" i="20"/>
  <c r="A31" i="20"/>
  <c r="B30" i="20"/>
  <c r="A30" i="20"/>
  <c r="B29" i="20"/>
  <c r="A29" i="20"/>
  <c r="B28" i="20"/>
  <c r="A28" i="20"/>
  <c r="B27" i="20"/>
  <c r="A27" i="20"/>
  <c r="B26" i="20"/>
  <c r="A26" i="20"/>
  <c r="B25" i="20"/>
  <c r="A25" i="20"/>
  <c r="B24" i="20"/>
  <c r="A24" i="20"/>
  <c r="B23" i="20"/>
  <c r="A23" i="20"/>
  <c r="B22" i="20"/>
  <c r="A22" i="20"/>
  <c r="M224" i="54" l="1"/>
  <c r="L224" i="54"/>
  <c r="K224" i="54"/>
  <c r="J224" i="54"/>
  <c r="I224" i="54"/>
  <c r="H224" i="54"/>
  <c r="F224" i="54"/>
  <c r="P224" i="54" s="1"/>
  <c r="Q224" i="54" s="1"/>
  <c r="B224" i="54"/>
  <c r="A224" i="54"/>
  <c r="G222" i="54"/>
  <c r="B222" i="54"/>
  <c r="A222" i="54"/>
  <c r="G220" i="54"/>
  <c r="R217" i="54"/>
  <c r="Q217" i="54"/>
  <c r="P217" i="54"/>
  <c r="O217" i="54"/>
  <c r="N217" i="54"/>
  <c r="M217" i="54"/>
  <c r="L217" i="54"/>
  <c r="K217" i="54"/>
  <c r="J217" i="54"/>
  <c r="I217" i="54"/>
  <c r="H217" i="54"/>
  <c r="G217" i="54"/>
  <c r="F217" i="54"/>
  <c r="B217" i="54"/>
  <c r="A217" i="54"/>
  <c r="G215" i="54"/>
  <c r="B215" i="54"/>
  <c r="A215" i="54"/>
  <c r="G213" i="54"/>
  <c r="R210" i="54"/>
  <c r="Q210" i="54"/>
  <c r="P210" i="54"/>
  <c r="O210" i="54"/>
  <c r="N210" i="54"/>
  <c r="M210" i="54"/>
  <c r="L210" i="54"/>
  <c r="K210" i="54"/>
  <c r="J210" i="54"/>
  <c r="I210" i="54"/>
  <c r="H210" i="54"/>
  <c r="G210" i="54"/>
  <c r="F210" i="54"/>
  <c r="B210" i="54"/>
  <c r="A210" i="54"/>
  <c r="G208" i="54"/>
  <c r="B208" i="54"/>
  <c r="A208" i="54"/>
  <c r="G206" i="54"/>
  <c r="R203" i="54"/>
  <c r="Q203" i="54"/>
  <c r="P203" i="54"/>
  <c r="O203" i="54"/>
  <c r="N203" i="54"/>
  <c r="M203" i="54"/>
  <c r="L203" i="54"/>
  <c r="K203" i="54"/>
  <c r="J203" i="54"/>
  <c r="I203" i="54"/>
  <c r="H203" i="54"/>
  <c r="G203" i="54"/>
  <c r="F203" i="54"/>
  <c r="B203" i="54"/>
  <c r="A203" i="54"/>
  <c r="G201" i="54"/>
  <c r="B201" i="54"/>
  <c r="A201" i="54"/>
  <c r="G199" i="54"/>
  <c r="R196" i="54"/>
  <c r="Q196" i="54"/>
  <c r="P196" i="54"/>
  <c r="O196" i="54"/>
  <c r="N196" i="54"/>
  <c r="M196" i="54"/>
  <c r="L196" i="54"/>
  <c r="K196" i="54"/>
  <c r="J196" i="54"/>
  <c r="I196" i="54"/>
  <c r="H196" i="54"/>
  <c r="G196" i="54"/>
  <c r="F196" i="54"/>
  <c r="B196" i="54"/>
  <c r="A196" i="54"/>
  <c r="G194" i="54"/>
  <c r="B194" i="54"/>
  <c r="A194" i="54"/>
  <c r="G192" i="54"/>
  <c r="R119" i="54"/>
  <c r="Q119" i="54"/>
  <c r="P119" i="54"/>
  <c r="O119" i="54"/>
  <c r="N119" i="54"/>
  <c r="M119" i="54"/>
  <c r="L119" i="54"/>
  <c r="K119" i="54"/>
  <c r="J119" i="54"/>
  <c r="I119" i="54"/>
  <c r="H119" i="54"/>
  <c r="G119" i="54"/>
  <c r="F119" i="54"/>
  <c r="B119" i="54"/>
  <c r="A119" i="54"/>
  <c r="G117" i="54"/>
  <c r="B117" i="54"/>
  <c r="A117" i="54"/>
  <c r="G115" i="54"/>
  <c r="R112" i="54"/>
  <c r="Q112" i="54"/>
  <c r="P112" i="54"/>
  <c r="O112" i="54"/>
  <c r="N112" i="54"/>
  <c r="M112" i="54"/>
  <c r="L112" i="54"/>
  <c r="K112" i="54"/>
  <c r="J112" i="54"/>
  <c r="I112" i="54"/>
  <c r="H112" i="54"/>
  <c r="G112" i="54"/>
  <c r="F112" i="54"/>
  <c r="B112" i="54"/>
  <c r="A112" i="54"/>
  <c r="G110" i="54"/>
  <c r="B110" i="54"/>
  <c r="A110" i="54"/>
  <c r="G108" i="54"/>
  <c r="R105" i="54"/>
  <c r="Q105" i="54"/>
  <c r="P105" i="54"/>
  <c r="O105" i="54"/>
  <c r="N105" i="54"/>
  <c r="M105" i="54"/>
  <c r="L105" i="54"/>
  <c r="K105" i="54"/>
  <c r="J105" i="54"/>
  <c r="I105" i="54"/>
  <c r="H105" i="54"/>
  <c r="G105" i="54"/>
  <c r="F105" i="54"/>
  <c r="B105" i="54"/>
  <c r="A105" i="54"/>
  <c r="G103" i="54"/>
  <c r="B103" i="54"/>
  <c r="A103" i="54"/>
  <c r="G101" i="54"/>
  <c r="N91" i="54"/>
  <c r="O91" i="54"/>
  <c r="P91" i="54"/>
  <c r="Q91" i="54"/>
  <c r="R91" i="54"/>
  <c r="G79" i="54"/>
  <c r="S79" i="54" s="1"/>
  <c r="P79" i="54"/>
  <c r="Q79" i="54" s="1"/>
  <c r="N79" i="54"/>
  <c r="O79" i="54" s="1"/>
  <c r="R73" i="54"/>
  <c r="Q73" i="54"/>
  <c r="P73" i="54"/>
  <c r="O73" i="54"/>
  <c r="N73" i="54"/>
  <c r="R72" i="54"/>
  <c r="Q72" i="54"/>
  <c r="P72" i="54"/>
  <c r="O72" i="54"/>
  <c r="N72" i="54"/>
  <c r="R71" i="54"/>
  <c r="Q71" i="54"/>
  <c r="P71" i="54"/>
  <c r="O71" i="54"/>
  <c r="N71" i="54"/>
  <c r="R70" i="54"/>
  <c r="Q70" i="54"/>
  <c r="P70" i="54"/>
  <c r="O70" i="54"/>
  <c r="N70" i="54"/>
  <c r="P69" i="54"/>
  <c r="Q69" i="54" s="1"/>
  <c r="Q68" i="54"/>
  <c r="P68" i="54"/>
  <c r="O68" i="54"/>
  <c r="N68" i="54"/>
  <c r="R68" i="54" s="1"/>
  <c r="R67" i="54"/>
  <c r="Q67" i="54"/>
  <c r="P67" i="54"/>
  <c r="O67" i="54"/>
  <c r="N67" i="54"/>
  <c r="R66" i="54"/>
  <c r="Q66" i="54"/>
  <c r="P66" i="54"/>
  <c r="O66" i="54"/>
  <c r="N66" i="54"/>
  <c r="R65" i="54"/>
  <c r="Q65" i="54"/>
  <c r="P65" i="54"/>
  <c r="O65" i="54"/>
  <c r="N65" i="54"/>
  <c r="R64" i="54"/>
  <c r="Q64" i="54"/>
  <c r="P64" i="54"/>
  <c r="O64" i="54"/>
  <c r="N64" i="54"/>
  <c r="R63" i="54"/>
  <c r="Q63" i="54"/>
  <c r="P63" i="54"/>
  <c r="O63" i="54"/>
  <c r="N63" i="54"/>
  <c r="R62" i="54"/>
  <c r="Q62" i="54"/>
  <c r="P62" i="54"/>
  <c r="O62" i="54"/>
  <c r="N62" i="54"/>
  <c r="R61" i="54"/>
  <c r="Q61" i="54"/>
  <c r="P61" i="54"/>
  <c r="O61" i="54"/>
  <c r="N61" i="54"/>
  <c r="R60" i="54"/>
  <c r="Q60" i="54"/>
  <c r="P60" i="54"/>
  <c r="O60" i="54"/>
  <c r="N60" i="54"/>
  <c r="R59" i="54"/>
  <c r="Q59" i="54"/>
  <c r="P59" i="54"/>
  <c r="O59" i="54"/>
  <c r="N59" i="54"/>
  <c r="R58" i="54"/>
  <c r="Q58" i="54"/>
  <c r="P58" i="54"/>
  <c r="O58" i="54"/>
  <c r="N58" i="54"/>
  <c r="R57" i="54"/>
  <c r="Q57" i="54"/>
  <c r="P57" i="54"/>
  <c r="O57" i="54"/>
  <c r="N57" i="54"/>
  <c r="R56" i="54"/>
  <c r="Q56" i="54"/>
  <c r="P56" i="54"/>
  <c r="O56" i="54"/>
  <c r="N56" i="54"/>
  <c r="R55" i="54"/>
  <c r="Q55" i="54"/>
  <c r="P55" i="54"/>
  <c r="O55" i="54"/>
  <c r="N55" i="54"/>
  <c r="R54" i="54"/>
  <c r="Q54" i="54"/>
  <c r="P54" i="54"/>
  <c r="O54" i="54"/>
  <c r="N54" i="54"/>
  <c r="R53" i="54"/>
  <c r="Q53" i="54"/>
  <c r="P53" i="54"/>
  <c r="O53" i="54"/>
  <c r="N53" i="54"/>
  <c r="R52" i="54"/>
  <c r="Q52" i="54"/>
  <c r="P52" i="54"/>
  <c r="O52" i="54"/>
  <c r="N52" i="54"/>
  <c r="R51" i="54"/>
  <c r="Q51" i="54"/>
  <c r="P51" i="54"/>
  <c r="O51" i="54"/>
  <c r="N51" i="54"/>
  <c r="R50" i="54"/>
  <c r="Q50" i="54"/>
  <c r="P50" i="54"/>
  <c r="O50" i="54"/>
  <c r="N50" i="54"/>
  <c r="R49" i="54"/>
  <c r="Q49" i="54"/>
  <c r="P49" i="54"/>
  <c r="O49" i="54"/>
  <c r="N49" i="54"/>
  <c r="R48" i="54"/>
  <c r="Q48" i="54"/>
  <c r="P48" i="54"/>
  <c r="O48" i="54"/>
  <c r="N48" i="54"/>
  <c r="R47" i="54"/>
  <c r="Q47" i="54"/>
  <c r="P47" i="54"/>
  <c r="O47" i="54"/>
  <c r="N47" i="54"/>
  <c r="R46" i="54"/>
  <c r="Q46" i="54"/>
  <c r="P46" i="54"/>
  <c r="O46" i="54"/>
  <c r="N46" i="54"/>
  <c r="R45" i="54"/>
  <c r="Q45" i="54"/>
  <c r="P45" i="54"/>
  <c r="O45" i="54"/>
  <c r="N45" i="54"/>
  <c r="R44" i="54"/>
  <c r="Q44" i="54"/>
  <c r="P44" i="54"/>
  <c r="O44" i="54"/>
  <c r="N44" i="54"/>
  <c r="R43" i="54"/>
  <c r="Q43" i="54"/>
  <c r="P43" i="54"/>
  <c r="O43" i="54"/>
  <c r="N43" i="54"/>
  <c r="R42" i="54"/>
  <c r="Q42" i="54"/>
  <c r="P42" i="54"/>
  <c r="O42" i="54"/>
  <c r="N42" i="54"/>
  <c r="R41" i="54"/>
  <c r="Q41" i="54"/>
  <c r="P41" i="54"/>
  <c r="O41" i="54"/>
  <c r="N41" i="54"/>
  <c r="R40" i="54"/>
  <c r="Q40" i="54"/>
  <c r="P40" i="54"/>
  <c r="O40" i="54"/>
  <c r="N40" i="54"/>
  <c r="R39" i="54"/>
  <c r="Q39" i="54"/>
  <c r="P39" i="54"/>
  <c r="O39" i="54"/>
  <c r="N39" i="54"/>
  <c r="R38" i="54"/>
  <c r="Q38" i="54"/>
  <c r="P38" i="54"/>
  <c r="O38" i="54"/>
  <c r="N38" i="54"/>
  <c r="R37" i="54"/>
  <c r="Q37" i="54"/>
  <c r="P37" i="54"/>
  <c r="O37" i="54"/>
  <c r="N37" i="54"/>
  <c r="R36" i="54"/>
  <c r="Q36" i="54"/>
  <c r="P36" i="54"/>
  <c r="O36" i="54"/>
  <c r="N36" i="54"/>
  <c r="R35" i="54"/>
  <c r="Q35" i="54"/>
  <c r="P35" i="54"/>
  <c r="N35" i="54"/>
  <c r="R34" i="54"/>
  <c r="Q34" i="54"/>
  <c r="P34" i="54"/>
  <c r="O34" i="54"/>
  <c r="N34" i="54"/>
  <c r="R33" i="54"/>
  <c r="Q33" i="54"/>
  <c r="P33" i="54"/>
  <c r="O33" i="54"/>
  <c r="N33" i="54"/>
  <c r="R32" i="54"/>
  <c r="Q32" i="54"/>
  <c r="P32" i="54"/>
  <c r="O32" i="54"/>
  <c r="N32" i="54"/>
  <c r="R31" i="54"/>
  <c r="Q31" i="54"/>
  <c r="P31" i="54"/>
  <c r="O31" i="54"/>
  <c r="N31" i="54"/>
  <c r="R30" i="54"/>
  <c r="Q30" i="54"/>
  <c r="P30" i="54"/>
  <c r="O30" i="54"/>
  <c r="N30" i="54"/>
  <c r="R29" i="54"/>
  <c r="Q29" i="54"/>
  <c r="P29" i="54"/>
  <c r="O29" i="54"/>
  <c r="N29" i="54"/>
  <c r="R28" i="54"/>
  <c r="Q28" i="54"/>
  <c r="P28" i="54"/>
  <c r="O28" i="54"/>
  <c r="N28" i="54"/>
  <c r="R27" i="54"/>
  <c r="Q27" i="54"/>
  <c r="P27" i="54"/>
  <c r="O27" i="54"/>
  <c r="N27" i="54"/>
  <c r="R26" i="54"/>
  <c r="Q26" i="54"/>
  <c r="P26" i="54"/>
  <c r="O26" i="54"/>
  <c r="N26" i="54"/>
  <c r="R25" i="54"/>
  <c r="Q25" i="54"/>
  <c r="P25" i="54"/>
  <c r="O25" i="54"/>
  <c r="N25" i="54"/>
  <c r="R24" i="54"/>
  <c r="Q24" i="54"/>
  <c r="P24" i="54"/>
  <c r="O24" i="54"/>
  <c r="N24" i="54"/>
  <c r="R23" i="54"/>
  <c r="Q23" i="54"/>
  <c r="P23" i="54"/>
  <c r="O23" i="54"/>
  <c r="N23" i="54"/>
  <c r="R22" i="54"/>
  <c r="Q22" i="54"/>
  <c r="P22" i="54"/>
  <c r="O22" i="54"/>
  <c r="N22" i="54"/>
  <c r="R21" i="54"/>
  <c r="Q21" i="54"/>
  <c r="P21" i="54"/>
  <c r="O21" i="54"/>
  <c r="N21" i="54"/>
  <c r="R20" i="54"/>
  <c r="Q20" i="54"/>
  <c r="P20" i="54"/>
  <c r="O20" i="54"/>
  <c r="N20" i="54"/>
  <c r="R19" i="54"/>
  <c r="Q19" i="54"/>
  <c r="P19" i="54"/>
  <c r="O19" i="54"/>
  <c r="N19" i="54"/>
  <c r="R18" i="54"/>
  <c r="Q18" i="54"/>
  <c r="P18" i="54"/>
  <c r="O18" i="54"/>
  <c r="N18" i="54"/>
  <c r="R17" i="54"/>
  <c r="Q17" i="54"/>
  <c r="P17" i="54"/>
  <c r="O17" i="54"/>
  <c r="N17" i="54"/>
  <c r="R16" i="54"/>
  <c r="Q16" i="54"/>
  <c r="P16" i="54"/>
  <c r="O16" i="54"/>
  <c r="N16" i="54"/>
  <c r="R15" i="54"/>
  <c r="Q15" i="54"/>
  <c r="P15" i="54"/>
  <c r="O15" i="54"/>
  <c r="N15" i="54"/>
  <c r="R14" i="54"/>
  <c r="Q14" i="54"/>
  <c r="P14" i="54"/>
  <c r="O14" i="54"/>
  <c r="N14" i="54"/>
  <c r="R13" i="54"/>
  <c r="Q13" i="54"/>
  <c r="P13" i="54"/>
  <c r="O13" i="54"/>
  <c r="N13" i="54"/>
  <c r="R12" i="54"/>
  <c r="Q12" i="54"/>
  <c r="P12" i="54"/>
  <c r="O12" i="54"/>
  <c r="N12" i="54"/>
  <c r="G224" i="54" l="1"/>
  <c r="N224" i="54" s="1"/>
  <c r="O224" i="54" s="1"/>
  <c r="R79" i="54"/>
  <c r="R224" i="54" l="1"/>
  <c r="D12" i="54" l="1"/>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C12" i="54"/>
  <c r="D4" i="55" s="1"/>
  <c r="C13" i="54"/>
  <c r="D5" i="55" s="1"/>
  <c r="C14" i="54"/>
  <c r="D6" i="55" s="1"/>
  <c r="C15" i="54"/>
  <c r="D7" i="55" s="1"/>
  <c r="C16" i="54"/>
  <c r="D8" i="55" s="1"/>
  <c r="C17" i="54"/>
  <c r="D9" i="55" s="1"/>
  <c r="C18" i="54"/>
  <c r="D10" i="55" s="1"/>
  <c r="C19" i="54"/>
  <c r="D11" i="55" s="1"/>
  <c r="C20" i="54"/>
  <c r="C21" i="54"/>
  <c r="D13" i="55" s="1"/>
  <c r="C22" i="54"/>
  <c r="D14" i="55" s="1"/>
  <c r="C23" i="54"/>
  <c r="D15" i="55" s="1"/>
  <c r="C24" i="54"/>
  <c r="D16" i="55" s="1"/>
  <c r="C25" i="54"/>
  <c r="D17" i="55" s="1"/>
  <c r="C26" i="54"/>
  <c r="D18" i="55" s="1"/>
  <c r="C27" i="54"/>
  <c r="D19" i="55" s="1"/>
  <c r="C28" i="54"/>
  <c r="D20" i="55" s="1"/>
  <c r="C29" i="54"/>
  <c r="D21" i="55" s="1"/>
  <c r="C30" i="54"/>
  <c r="D22" i="55" s="1"/>
  <c r="C31" i="54"/>
  <c r="D23" i="55" s="1"/>
  <c r="C32" i="54"/>
  <c r="D24" i="55" s="1"/>
  <c r="C33" i="54"/>
  <c r="D25" i="55" s="1"/>
  <c r="C34" i="54"/>
  <c r="D26" i="55" s="1"/>
  <c r="C35" i="54"/>
  <c r="D27" i="55" s="1"/>
  <c r="C36" i="54"/>
  <c r="D28" i="55" s="1"/>
  <c r="C37" i="54"/>
  <c r="D29" i="55" s="1"/>
  <c r="C38" i="54"/>
  <c r="D30" i="55" s="1"/>
  <c r="C39" i="54"/>
  <c r="D31" i="55" s="1"/>
  <c r="C40" i="54"/>
  <c r="D32" i="55" s="1"/>
  <c r="C41" i="54"/>
  <c r="D33" i="55" s="1"/>
  <c r="C42" i="54"/>
  <c r="D34" i="55" s="1"/>
  <c r="C43" i="54"/>
  <c r="D35" i="55" s="1"/>
  <c r="C44" i="54"/>
  <c r="D36" i="55" s="1"/>
  <c r="C45" i="54"/>
  <c r="D37" i="55" s="1"/>
  <c r="C46" i="54"/>
  <c r="D38" i="55" s="1"/>
  <c r="C47" i="54"/>
  <c r="D39" i="55" s="1"/>
  <c r="C48" i="54"/>
  <c r="D40" i="55" s="1"/>
  <c r="C49" i="54"/>
  <c r="D41" i="55" s="1"/>
  <c r="C50" i="54"/>
  <c r="D42" i="55" s="1"/>
  <c r="C51" i="54"/>
  <c r="D43" i="55" s="1"/>
  <c r="D45" i="55"/>
  <c r="D47" i="55"/>
  <c r="D48" i="55"/>
  <c r="D49" i="55"/>
  <c r="D53" i="55"/>
  <c r="D55" i="55"/>
  <c r="D56" i="55"/>
  <c r="D57" i="55"/>
  <c r="D59" i="55"/>
  <c r="D61" i="55"/>
  <c r="D11" i="54"/>
  <c r="C11" i="54"/>
  <c r="D3" i="55" s="1"/>
  <c r="D65" i="55"/>
  <c r="D64" i="55"/>
  <c r="D63" i="55"/>
  <c r="D62" i="55"/>
  <c r="D60" i="55"/>
  <c r="D58" i="55"/>
  <c r="D54" i="55"/>
  <c r="D52" i="55"/>
  <c r="D51" i="55"/>
  <c r="D50" i="55"/>
  <c r="D46" i="55"/>
  <c r="D44" i="55"/>
  <c r="D12" i="55"/>
  <c r="A1"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38" i="54"/>
  <c r="B39" i="54"/>
  <c r="B40" i="54"/>
  <c r="B41" i="54"/>
  <c r="B42" i="54"/>
  <c r="B43" i="54"/>
  <c r="B44" i="54"/>
  <c r="B45" i="54"/>
  <c r="B46" i="54"/>
  <c r="B47" i="54"/>
  <c r="B48" i="54"/>
  <c r="B49" i="54"/>
  <c r="B50" i="54"/>
  <c r="B51" i="54"/>
  <c r="A89" i="54"/>
  <c r="B89" i="54"/>
  <c r="A91" i="54"/>
  <c r="B91" i="54"/>
  <c r="A96" i="54"/>
  <c r="B96" i="54"/>
  <c r="A98" i="54"/>
  <c r="B98" i="54"/>
  <c r="E1" i="54"/>
  <c r="E2" i="54"/>
  <c r="G10" i="54"/>
  <c r="P10" i="54"/>
  <c r="G11" i="54"/>
  <c r="N11" i="54" s="1"/>
  <c r="O11" i="54" s="1"/>
  <c r="P11" i="54"/>
  <c r="Q11" i="54" s="1"/>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N69" i="54" s="1"/>
  <c r="G70" i="54"/>
  <c r="G71" i="54"/>
  <c r="G72" i="54"/>
  <c r="G73" i="54"/>
  <c r="I81" i="54"/>
  <c r="J81" i="54"/>
  <c r="K81" i="54"/>
  <c r="L81" i="54"/>
  <c r="S81" i="54" s="1"/>
  <c r="G87" i="54"/>
  <c r="G89" i="54"/>
  <c r="F91" i="54"/>
  <c r="H91" i="54"/>
  <c r="I91" i="54"/>
  <c r="G91" i="54" s="1"/>
  <c r="J91" i="54"/>
  <c r="K91" i="54"/>
  <c r="L91" i="54"/>
  <c r="M91" i="54"/>
  <c r="G94" i="54"/>
  <c r="G96" i="54"/>
  <c r="F98" i="54"/>
  <c r="H98" i="54"/>
  <c r="I98" i="54"/>
  <c r="J98" i="54"/>
  <c r="K98" i="54"/>
  <c r="L98" i="54"/>
  <c r="M98" i="54"/>
  <c r="P98" i="54" l="1"/>
  <c r="Q98" i="54" s="1"/>
  <c r="G98" i="54"/>
  <c r="N98" i="54" s="1"/>
  <c r="O98" i="54" s="1"/>
  <c r="R98" i="54"/>
  <c r="O69" i="54"/>
  <c r="R69" i="54" s="1"/>
  <c r="R11" i="54"/>
  <c r="N81" i="54"/>
  <c r="N10" i="54"/>
  <c r="O10" i="54" s="1"/>
  <c r="R10" i="54" l="1"/>
  <c r="O78" i="56" l="1"/>
  <c r="O79" i="56"/>
  <c r="T65" i="57" l="1"/>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P78" i="56"/>
  <c r="F78" i="56"/>
  <c r="U79" i="56"/>
  <c r="U73" i="57" s="1"/>
  <c r="P79" i="56"/>
  <c r="F79" i="56"/>
  <c r="U80" i="56"/>
  <c r="U74" i="57" s="1"/>
  <c r="O80" i="56"/>
  <c r="P80" i="56" s="1"/>
  <c r="F80" i="56"/>
  <c r="U76" i="56"/>
  <c r="U70" i="57" s="1"/>
  <c r="O76" i="56"/>
  <c r="P76" i="56" s="1"/>
  <c r="F76" i="56"/>
  <c r="U77" i="56"/>
  <c r="U71" i="57" s="1"/>
  <c r="O77" i="56"/>
  <c r="P77" i="56" s="1"/>
  <c r="F77" i="56"/>
  <c r="V76" i="56" l="1"/>
  <c r="V70" i="57" s="1"/>
  <c r="V77" i="56"/>
  <c r="V71" i="57" s="1"/>
  <c r="V80" i="56"/>
  <c r="V74" i="57" s="1"/>
  <c r="V79" i="56"/>
  <c r="V73" i="57" s="1"/>
  <c r="V78" i="56"/>
  <c r="V72" i="57" s="1"/>
  <c r="P74" i="57"/>
  <c r="O71" i="57"/>
  <c r="P72" i="57"/>
  <c r="O73" i="57"/>
  <c r="P70" i="57"/>
  <c r="O74" i="57"/>
  <c r="O72" i="57"/>
  <c r="O70" i="57"/>
  <c r="P73" i="57"/>
  <c r="P71" i="57"/>
  <c r="B20" i="46" l="1"/>
  <c r="A20" i="46"/>
  <c r="B16" i="46"/>
  <c r="A16" i="46"/>
  <c r="A7" i="46"/>
  <c r="B7" i="46"/>
  <c r="A8" i="46"/>
  <c r="B8" i="46"/>
  <c r="A9" i="46"/>
  <c r="B9" i="46"/>
  <c r="A10" i="46"/>
  <c r="B10" i="46"/>
  <c r="A11" i="46"/>
  <c r="B11" i="46"/>
  <c r="A12" i="46"/>
  <c r="B12" i="46"/>
  <c r="B6" i="46"/>
  <c r="A6" i="46"/>
  <c r="B2" i="46"/>
  <c r="A2" i="46"/>
  <c r="B2" i="45"/>
  <c r="B1" i="45"/>
  <c r="A1" i="45"/>
  <c r="A77" i="55"/>
  <c r="B77" i="55"/>
  <c r="A78" i="55"/>
  <c r="B78" i="55"/>
  <c r="A79" i="55"/>
  <c r="B79" i="55"/>
  <c r="A80" i="55"/>
  <c r="B80" i="55"/>
  <c r="A91" i="55"/>
  <c r="B91" i="55"/>
  <c r="A92" i="55"/>
  <c r="B92" i="55"/>
  <c r="A93" i="55"/>
  <c r="B93" i="55"/>
  <c r="A94" i="55"/>
  <c r="B94" i="55"/>
  <c r="A95" i="55"/>
  <c r="B95" i="55"/>
  <c r="B76" i="55"/>
  <c r="A76"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49" i="55"/>
  <c r="B50" i="55"/>
  <c r="B51" i="55"/>
  <c r="B52" i="55"/>
  <c r="B53" i="55"/>
  <c r="B54" i="55"/>
  <c r="B55" i="55"/>
  <c r="B56" i="55"/>
  <c r="B57" i="55"/>
  <c r="B58" i="55"/>
  <c r="B59" i="55"/>
  <c r="B60" i="55"/>
  <c r="B61" i="55"/>
  <c r="B62" i="55"/>
  <c r="B63" i="55"/>
  <c r="B64" i="55"/>
  <c r="B65" i="55"/>
  <c r="B71"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49" i="55"/>
  <c r="A50" i="55"/>
  <c r="A51" i="55"/>
  <c r="A52" i="55"/>
  <c r="A53" i="55"/>
  <c r="A54" i="55"/>
  <c r="A55" i="55"/>
  <c r="A56" i="55"/>
  <c r="A57" i="55"/>
  <c r="A58" i="55"/>
  <c r="A59" i="55"/>
  <c r="A60" i="55"/>
  <c r="A61" i="55"/>
  <c r="A62" i="55"/>
  <c r="A63" i="55"/>
  <c r="A64" i="55"/>
  <c r="A65" i="55"/>
  <c r="A71" i="55"/>
  <c r="A2" i="55"/>
  <c r="B81" i="57"/>
  <c r="B82" i="57"/>
  <c r="B83" i="57"/>
  <c r="B84" i="57"/>
  <c r="B85" i="57"/>
  <c r="B86" i="57"/>
  <c r="B87" i="57"/>
  <c r="B104" i="57"/>
  <c r="B105" i="57"/>
  <c r="B106" i="57"/>
  <c r="B107" i="57"/>
  <c r="B108" i="57"/>
  <c r="B109" i="57"/>
  <c r="B110" i="57"/>
  <c r="B111" i="57"/>
  <c r="B112" i="57"/>
  <c r="B113" i="57"/>
  <c r="B118" i="57"/>
  <c r="B119"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104" i="57"/>
  <c r="A105" i="57"/>
  <c r="A106" i="57"/>
  <c r="A107" i="57"/>
  <c r="A108" i="57"/>
  <c r="A109" i="57"/>
  <c r="A110" i="57"/>
  <c r="A111" i="57"/>
  <c r="A112" i="57"/>
  <c r="A113" i="57"/>
  <c r="A118" i="57"/>
  <c r="A119"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A1" i="56"/>
  <c r="G30" i="38"/>
  <c r="K30" i="38"/>
  <c r="I30" i="38"/>
  <c r="D30" i="38"/>
  <c r="E30" i="38"/>
  <c r="F30" i="38"/>
  <c r="H30" i="38"/>
  <c r="B30" i="38"/>
  <c r="K16" i="20" l="1"/>
  <c r="K15" i="20"/>
  <c r="K14" i="20"/>
  <c r="K13" i="20"/>
  <c r="K12" i="20"/>
  <c r="K11" i="20"/>
  <c r="K10" i="20"/>
  <c r="K9" i="20"/>
  <c r="K8" i="20"/>
  <c r="K7" i="20"/>
  <c r="K6" i="20"/>
  <c r="K5" i="20"/>
  <c r="K4" i="20"/>
  <c r="K3" i="20"/>
  <c r="K2" i="20"/>
  <c r="K17" i="20" l="1"/>
  <c r="O169" i="56" l="1"/>
  <c r="O119" i="57" s="1"/>
  <c r="O168" i="56"/>
  <c r="O118" i="57" s="1"/>
  <c r="O160" i="56" l="1"/>
  <c r="O113" i="57" s="1"/>
  <c r="O159" i="56"/>
  <c r="O112" i="57" s="1"/>
  <c r="O157" i="56"/>
  <c r="O111" i="57" s="1"/>
  <c r="O156" i="56"/>
  <c r="O110" i="57" s="1"/>
  <c r="O154" i="56"/>
  <c r="O109" i="57" s="1"/>
  <c r="O153" i="56"/>
  <c r="O108" i="57" s="1"/>
  <c r="O151" i="56"/>
  <c r="O107" i="57" s="1"/>
  <c r="O150" i="56"/>
  <c r="O106" i="57" s="1"/>
  <c r="O148" i="56"/>
  <c r="O105" i="57" s="1"/>
  <c r="O147" i="56"/>
  <c r="O104" i="57" s="1"/>
  <c r="O121" i="56"/>
  <c r="O87" i="57" s="1"/>
  <c r="O120" i="56"/>
  <c r="O86" i="57" s="1"/>
  <c r="O118" i="56"/>
  <c r="O85" i="57" s="1"/>
  <c r="O117" i="56"/>
  <c r="O84" i="57" s="1"/>
  <c r="O115" i="56"/>
  <c r="O83" i="57" s="1"/>
  <c r="O114" i="56"/>
  <c r="O82" i="57" s="1"/>
  <c r="O112" i="56"/>
  <c r="O81" i="57" s="1"/>
  <c r="O111" i="56"/>
  <c r="O80" i="57" s="1"/>
  <c r="U104" i="56"/>
  <c r="U106" i="56" l="1"/>
  <c r="U105" i="56"/>
  <c r="O13" i="56"/>
  <c r="D119" i="57" l="1"/>
  <c r="D118" i="57"/>
  <c r="C119" i="57"/>
  <c r="C118" i="57"/>
  <c r="D113" i="57"/>
  <c r="D112" i="57"/>
  <c r="C113" i="57"/>
  <c r="C112" i="57"/>
  <c r="D111" i="57"/>
  <c r="D110" i="57"/>
  <c r="C111" i="57"/>
  <c r="C110" i="57"/>
  <c r="D109" i="57"/>
  <c r="D108" i="57"/>
  <c r="C109" i="57"/>
  <c r="C108" i="57"/>
  <c r="U169" i="56"/>
  <c r="U119" i="57" s="1"/>
  <c r="P169" i="56"/>
  <c r="P119" i="57" s="1"/>
  <c r="F169" i="56"/>
  <c r="U168" i="56"/>
  <c r="U118" i="57" s="1"/>
  <c r="P168" i="56"/>
  <c r="F168" i="56"/>
  <c r="U160" i="56"/>
  <c r="U113" i="57" s="1"/>
  <c r="P160" i="56"/>
  <c r="P113" i="57" s="1"/>
  <c r="F160" i="56"/>
  <c r="U159" i="56"/>
  <c r="U112" i="57" s="1"/>
  <c r="P159" i="56"/>
  <c r="P112" i="57" s="1"/>
  <c r="F159" i="56"/>
  <c r="U157" i="56"/>
  <c r="U111" i="57" s="1"/>
  <c r="P157" i="56"/>
  <c r="P111" i="57" s="1"/>
  <c r="F157" i="56"/>
  <c r="U156" i="56"/>
  <c r="U110" i="57" s="1"/>
  <c r="P156" i="56"/>
  <c r="P110" i="57" s="1"/>
  <c r="F156" i="56"/>
  <c r="U154" i="56"/>
  <c r="U109" i="57" s="1"/>
  <c r="F154" i="56"/>
  <c r="U153" i="56"/>
  <c r="U108" i="57" s="1"/>
  <c r="P153" i="56"/>
  <c r="P108" i="57" s="1"/>
  <c r="F153" i="56"/>
  <c r="F13" i="56"/>
  <c r="F12" i="56"/>
  <c r="F11" i="56"/>
  <c r="F10" i="56"/>
  <c r="P118" i="57" l="1"/>
  <c r="V169" i="56"/>
  <c r="V119" i="57" s="1"/>
  <c r="V168" i="56"/>
  <c r="V118" i="57" s="1"/>
  <c r="V157" i="56"/>
  <c r="V111" i="57" s="1"/>
  <c r="V156" i="56"/>
  <c r="V110" i="57" s="1"/>
  <c r="V160" i="56"/>
  <c r="V113" i="57" s="1"/>
  <c r="V159" i="56"/>
  <c r="V112" i="57" s="1"/>
  <c r="P155" i="56"/>
  <c r="P158" i="56"/>
  <c r="P167" i="56"/>
  <c r="P154" i="56"/>
  <c r="P109" i="57" s="1"/>
  <c r="V153" i="56" l="1"/>
  <c r="V108" i="57" s="1"/>
  <c r="V154" i="56"/>
  <c r="V109" i="57" s="1"/>
  <c r="P152" i="56"/>
  <c r="C95" i="55" l="1"/>
  <c r="C94" i="55"/>
  <c r="C93" i="55"/>
  <c r="C92" i="55"/>
  <c r="C91" i="55"/>
  <c r="C80" i="55" l="1"/>
  <c r="C79" i="55"/>
  <c r="C78" i="55"/>
  <c r="C77" i="55"/>
  <c r="C76" i="55"/>
  <c r="U151" i="56" l="1"/>
  <c r="U107" i="57" s="1"/>
  <c r="C3" i="55"/>
  <c r="D107" i="57" l="1"/>
  <c r="C107" i="57"/>
  <c r="D106" i="57"/>
  <c r="C106" i="57"/>
  <c r="D105" i="57"/>
  <c r="C105" i="57"/>
  <c r="D104" i="57"/>
  <c r="C104" i="57"/>
  <c r="D87" i="57"/>
  <c r="C87" i="57"/>
  <c r="D86" i="57"/>
  <c r="C86" i="57"/>
  <c r="D85" i="57"/>
  <c r="C85" i="57"/>
  <c r="D84" i="57"/>
  <c r="C84" i="57"/>
  <c r="D83" i="57"/>
  <c r="C83" i="57"/>
  <c r="D82" i="57"/>
  <c r="C82" i="57"/>
  <c r="D81" i="57"/>
  <c r="C81"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F151" i="56"/>
  <c r="U150" i="56"/>
  <c r="U106" i="57" s="1"/>
  <c r="F150" i="56"/>
  <c r="U148" i="56"/>
  <c r="U105" i="57" s="1"/>
  <c r="F148" i="56"/>
  <c r="U147" i="56"/>
  <c r="U104" i="57" s="1"/>
  <c r="F147" i="56"/>
  <c r="U121" i="56"/>
  <c r="U87" i="57" s="1"/>
  <c r="F121" i="56"/>
  <c r="U120" i="56"/>
  <c r="U86" i="57" s="1"/>
  <c r="F120" i="56"/>
  <c r="U118" i="56"/>
  <c r="U85" i="57" s="1"/>
  <c r="F118" i="56"/>
  <c r="U117" i="56"/>
  <c r="U84" i="57" s="1"/>
  <c r="F117" i="56"/>
  <c r="U115" i="56"/>
  <c r="U83" i="57" s="1"/>
  <c r="F115" i="56"/>
  <c r="U114" i="56"/>
  <c r="U82" i="57" s="1"/>
  <c r="F114" i="56"/>
  <c r="U112" i="56"/>
  <c r="U81" i="57" s="1"/>
  <c r="F112" i="56"/>
  <c r="U111" i="56"/>
  <c r="U80" i="57" s="1"/>
  <c r="U83" i="56"/>
  <c r="U77" i="57" s="1"/>
  <c r="O83" i="56"/>
  <c r="O77" i="57" s="1"/>
  <c r="F83" i="56"/>
  <c r="U82" i="56"/>
  <c r="U76" i="57" s="1"/>
  <c r="O82" i="56"/>
  <c r="O76" i="57" s="1"/>
  <c r="F82" i="56"/>
  <c r="O81" i="56"/>
  <c r="O75" i="57" s="1"/>
  <c r="F81" i="56"/>
  <c r="U75" i="56"/>
  <c r="U69" i="57" s="1"/>
  <c r="O75" i="56"/>
  <c r="F75" i="56"/>
  <c r="U74" i="56"/>
  <c r="U68" i="57" s="1"/>
  <c r="O74" i="56"/>
  <c r="O68" i="57" s="1"/>
  <c r="F74" i="56"/>
  <c r="U73" i="56"/>
  <c r="U67" i="57" s="1"/>
  <c r="O73" i="56"/>
  <c r="O67" i="57" s="1"/>
  <c r="F73" i="56"/>
  <c r="U72" i="56"/>
  <c r="U66" i="57" s="1"/>
  <c r="O72" i="56"/>
  <c r="O66" i="57" s="1"/>
  <c r="F72" i="56"/>
  <c r="U71" i="56"/>
  <c r="U65" i="57" s="1"/>
  <c r="O71" i="56"/>
  <c r="O65" i="57" s="1"/>
  <c r="F71" i="56"/>
  <c r="U70" i="56"/>
  <c r="U64" i="57" s="1"/>
  <c r="O70" i="56"/>
  <c r="O64" i="57" s="1"/>
  <c r="F70" i="56"/>
  <c r="U69" i="56"/>
  <c r="U63" i="57" s="1"/>
  <c r="O69" i="56"/>
  <c r="O63" i="57" s="1"/>
  <c r="F69" i="56"/>
  <c r="U68" i="56"/>
  <c r="U62" i="57" s="1"/>
  <c r="O68" i="56"/>
  <c r="O62" i="57" s="1"/>
  <c r="F68" i="56"/>
  <c r="U67" i="56"/>
  <c r="U61" i="57" s="1"/>
  <c r="O67" i="56"/>
  <c r="O61" i="57" s="1"/>
  <c r="F67" i="56"/>
  <c r="U66" i="56"/>
  <c r="U60" i="57" s="1"/>
  <c r="O66" i="56"/>
  <c r="O60" i="57" s="1"/>
  <c r="F66" i="56"/>
  <c r="U65" i="56"/>
  <c r="U59" i="57" s="1"/>
  <c r="O65" i="56"/>
  <c r="O59" i="57" s="1"/>
  <c r="F65" i="56"/>
  <c r="U64" i="56"/>
  <c r="U58" i="57" s="1"/>
  <c r="O64" i="56"/>
  <c r="O58" i="57" s="1"/>
  <c r="F64" i="56"/>
  <c r="U63" i="56"/>
  <c r="U57" i="57" s="1"/>
  <c r="O63" i="56"/>
  <c r="O57" i="57" s="1"/>
  <c r="F63" i="56"/>
  <c r="U62" i="56"/>
  <c r="U56" i="57" s="1"/>
  <c r="O62" i="56"/>
  <c r="O56" i="57" s="1"/>
  <c r="F62" i="56"/>
  <c r="U61" i="56"/>
  <c r="U55" i="57" s="1"/>
  <c r="O61" i="56"/>
  <c r="O55" i="57" s="1"/>
  <c r="F61" i="56"/>
  <c r="U60" i="56"/>
  <c r="U54" i="57" s="1"/>
  <c r="O60" i="56"/>
  <c r="O54" i="57" s="1"/>
  <c r="F60" i="56"/>
  <c r="U59" i="56"/>
  <c r="U53" i="57" s="1"/>
  <c r="O59" i="56"/>
  <c r="O53" i="57" s="1"/>
  <c r="F59" i="56"/>
  <c r="U58" i="56"/>
  <c r="U52" i="57" s="1"/>
  <c r="O58" i="56"/>
  <c r="O52" i="57" s="1"/>
  <c r="F58" i="56"/>
  <c r="U57" i="56"/>
  <c r="U51" i="57" s="1"/>
  <c r="O57" i="56"/>
  <c r="O51" i="57" s="1"/>
  <c r="F57" i="56"/>
  <c r="U56" i="56"/>
  <c r="U50" i="57" s="1"/>
  <c r="O56" i="56"/>
  <c r="O50" i="57" s="1"/>
  <c r="F56" i="56"/>
  <c r="U55" i="56"/>
  <c r="U49" i="57" s="1"/>
  <c r="O55" i="56"/>
  <c r="O49" i="57" s="1"/>
  <c r="F55" i="56"/>
  <c r="U54" i="56"/>
  <c r="U48" i="57" s="1"/>
  <c r="O54" i="56"/>
  <c r="O48" i="57" s="1"/>
  <c r="F54" i="56"/>
  <c r="U53" i="56"/>
  <c r="U47" i="57" s="1"/>
  <c r="O53" i="56"/>
  <c r="O47" i="57" s="1"/>
  <c r="F53" i="56"/>
  <c r="U52" i="56"/>
  <c r="U46" i="57" s="1"/>
  <c r="O52" i="56"/>
  <c r="O46" i="57" s="1"/>
  <c r="F52" i="56"/>
  <c r="U51" i="56"/>
  <c r="U45" i="57" s="1"/>
  <c r="O51" i="56"/>
  <c r="O45" i="57" s="1"/>
  <c r="F51" i="56"/>
  <c r="U50" i="56"/>
  <c r="U44" i="57" s="1"/>
  <c r="O50" i="56"/>
  <c r="O44" i="57" s="1"/>
  <c r="F50" i="56"/>
  <c r="U49" i="56"/>
  <c r="U43" i="57" s="1"/>
  <c r="O49" i="56"/>
  <c r="O43" i="57" s="1"/>
  <c r="F49" i="56"/>
  <c r="U48" i="56"/>
  <c r="U42" i="57" s="1"/>
  <c r="O48" i="56"/>
  <c r="O42" i="57" s="1"/>
  <c r="F48" i="56"/>
  <c r="U47" i="56"/>
  <c r="U41" i="57" s="1"/>
  <c r="O47" i="56"/>
  <c r="O41" i="57" s="1"/>
  <c r="F47" i="56"/>
  <c r="U46" i="56"/>
  <c r="U40" i="57" s="1"/>
  <c r="O46" i="56"/>
  <c r="P46" i="56" s="1"/>
  <c r="V46" i="56" s="1"/>
  <c r="F46" i="56"/>
  <c r="U45" i="56"/>
  <c r="U39" i="57" s="1"/>
  <c r="O45" i="56"/>
  <c r="O39" i="57" s="1"/>
  <c r="F45" i="56"/>
  <c r="U44" i="56"/>
  <c r="U38" i="57" s="1"/>
  <c r="O44" i="56"/>
  <c r="P44" i="56" s="1"/>
  <c r="V44" i="56" s="1"/>
  <c r="F44" i="56"/>
  <c r="U43" i="56"/>
  <c r="U37" i="57" s="1"/>
  <c r="O43" i="56"/>
  <c r="O37" i="57" s="1"/>
  <c r="F43" i="56"/>
  <c r="U42" i="56"/>
  <c r="U36" i="57" s="1"/>
  <c r="O42" i="56"/>
  <c r="P42" i="56" s="1"/>
  <c r="V42" i="56" s="1"/>
  <c r="F42" i="56"/>
  <c r="U41" i="56"/>
  <c r="U35" i="57" s="1"/>
  <c r="O41" i="56"/>
  <c r="O35" i="57" s="1"/>
  <c r="F41" i="56"/>
  <c r="U40" i="56"/>
  <c r="U34" i="57" s="1"/>
  <c r="O40" i="56"/>
  <c r="P40" i="56" s="1"/>
  <c r="V40" i="56" s="1"/>
  <c r="F40" i="56"/>
  <c r="U39" i="56"/>
  <c r="U33" i="57" s="1"/>
  <c r="O39" i="56"/>
  <c r="O33" i="57" s="1"/>
  <c r="F39" i="56"/>
  <c r="U38" i="56"/>
  <c r="U32" i="57" s="1"/>
  <c r="O38" i="56"/>
  <c r="P38" i="56" s="1"/>
  <c r="V38" i="56" s="1"/>
  <c r="F38" i="56"/>
  <c r="U37" i="56"/>
  <c r="U31" i="57" s="1"/>
  <c r="O37" i="56"/>
  <c r="O31" i="57" s="1"/>
  <c r="F37" i="56"/>
  <c r="U36" i="56"/>
  <c r="U30" i="57" s="1"/>
  <c r="O36" i="56"/>
  <c r="P36" i="56" s="1"/>
  <c r="V36" i="56" s="1"/>
  <c r="F36" i="56"/>
  <c r="U35" i="56"/>
  <c r="U29" i="57" s="1"/>
  <c r="O35" i="56"/>
  <c r="O29" i="57" s="1"/>
  <c r="F35" i="56"/>
  <c r="U34" i="56"/>
  <c r="U28" i="57" s="1"/>
  <c r="O34" i="56"/>
  <c r="P34" i="56" s="1"/>
  <c r="V34" i="56" s="1"/>
  <c r="F34" i="56"/>
  <c r="U33" i="56"/>
  <c r="U27" i="57" s="1"/>
  <c r="O33" i="56"/>
  <c r="O27" i="57" s="1"/>
  <c r="F33" i="56"/>
  <c r="U32" i="56"/>
  <c r="U26" i="57" s="1"/>
  <c r="O32" i="56"/>
  <c r="P32" i="56" s="1"/>
  <c r="V32" i="56" s="1"/>
  <c r="F32" i="56"/>
  <c r="U31" i="56"/>
  <c r="U25" i="57" s="1"/>
  <c r="O31" i="56"/>
  <c r="O25" i="57" s="1"/>
  <c r="F31" i="56"/>
  <c r="U30" i="56"/>
  <c r="U24" i="57" s="1"/>
  <c r="O30" i="56"/>
  <c r="P30" i="56" s="1"/>
  <c r="V30" i="56" s="1"/>
  <c r="F30" i="56"/>
  <c r="U29" i="56"/>
  <c r="U23" i="57" s="1"/>
  <c r="O29" i="56"/>
  <c r="O23" i="57" s="1"/>
  <c r="F29" i="56"/>
  <c r="U28" i="56"/>
  <c r="U22" i="57" s="1"/>
  <c r="O28" i="56"/>
  <c r="P28" i="56" s="1"/>
  <c r="V28" i="56" s="1"/>
  <c r="F28" i="56"/>
  <c r="U27" i="56"/>
  <c r="U21" i="57" s="1"/>
  <c r="O27" i="56"/>
  <c r="O21" i="57" s="1"/>
  <c r="F27" i="56"/>
  <c r="U26" i="56"/>
  <c r="U20" i="57" s="1"/>
  <c r="O26" i="56"/>
  <c r="P26" i="56" s="1"/>
  <c r="V26" i="56" s="1"/>
  <c r="F26" i="56"/>
  <c r="U25" i="56"/>
  <c r="U19" i="57" s="1"/>
  <c r="O25" i="56"/>
  <c r="O19" i="57" s="1"/>
  <c r="F25" i="56"/>
  <c r="U24" i="56"/>
  <c r="U18" i="57" s="1"/>
  <c r="O24" i="56"/>
  <c r="P24" i="56" s="1"/>
  <c r="V24" i="56" s="1"/>
  <c r="F24" i="56"/>
  <c r="U23" i="56"/>
  <c r="U17" i="57" s="1"/>
  <c r="O23" i="56"/>
  <c r="O17" i="57" s="1"/>
  <c r="F23" i="56"/>
  <c r="U22" i="56"/>
  <c r="U16" i="57" s="1"/>
  <c r="O22" i="56"/>
  <c r="P22" i="56" s="1"/>
  <c r="V22" i="56" s="1"/>
  <c r="F22" i="56"/>
  <c r="U21" i="56"/>
  <c r="U15" i="57" s="1"/>
  <c r="O21" i="56"/>
  <c r="O15" i="57" s="1"/>
  <c r="F21" i="56"/>
  <c r="U20" i="56"/>
  <c r="U14" i="57" s="1"/>
  <c r="O20" i="56"/>
  <c r="P20" i="56" s="1"/>
  <c r="V20" i="56" s="1"/>
  <c r="F20" i="56"/>
  <c r="U19" i="56"/>
  <c r="U13" i="57" s="1"/>
  <c r="O19" i="56"/>
  <c r="O13" i="57" s="1"/>
  <c r="F19" i="56"/>
  <c r="U18" i="56"/>
  <c r="U12" i="57" s="1"/>
  <c r="O18" i="56"/>
  <c r="P18" i="56" s="1"/>
  <c r="V18" i="56" s="1"/>
  <c r="F18" i="56"/>
  <c r="U17" i="56"/>
  <c r="U11" i="57" s="1"/>
  <c r="O17" i="56"/>
  <c r="O11" i="57" s="1"/>
  <c r="F17" i="56"/>
  <c r="U16" i="56"/>
  <c r="U10" i="57" s="1"/>
  <c r="O16" i="56"/>
  <c r="P16" i="56" s="1"/>
  <c r="V16" i="56" s="1"/>
  <c r="F16" i="56"/>
  <c r="U15" i="56"/>
  <c r="U9" i="57" s="1"/>
  <c r="O15" i="56"/>
  <c r="O9" i="57" s="1"/>
  <c r="F15" i="56"/>
  <c r="U14" i="56"/>
  <c r="U8" i="57" s="1"/>
  <c r="O14" i="56"/>
  <c r="P14" i="56" s="1"/>
  <c r="V14" i="56" s="1"/>
  <c r="F14" i="56"/>
  <c r="U13" i="56"/>
  <c r="U7" i="57" s="1"/>
  <c r="O7" i="57"/>
  <c r="U12" i="56"/>
  <c r="U6" i="57" s="1"/>
  <c r="O12" i="56"/>
  <c r="U11" i="56"/>
  <c r="U5" i="57" s="1"/>
  <c r="O11" i="56"/>
  <c r="O5" i="57" s="1"/>
  <c r="U10" i="56"/>
  <c r="U4" i="57" s="1"/>
  <c r="O10" i="56"/>
  <c r="U9" i="56"/>
  <c r="U3" i="57" s="1"/>
  <c r="O9" i="56"/>
  <c r="O3" i="57" s="1"/>
  <c r="U8" i="56"/>
  <c r="U2" i="57" s="1"/>
  <c r="O8" i="56"/>
  <c r="O2" i="57" s="1"/>
  <c r="P67" i="56" l="1"/>
  <c r="P75" i="56"/>
  <c r="V75" i="56" s="1"/>
  <c r="O69" i="57"/>
  <c r="P150" i="56"/>
  <c r="P106" i="57" s="1"/>
  <c r="P35" i="56"/>
  <c r="P19" i="56"/>
  <c r="P51" i="56"/>
  <c r="P27" i="56"/>
  <c r="P59" i="56"/>
  <c r="P114" i="56"/>
  <c r="P82" i="57" s="1"/>
  <c r="P11" i="56"/>
  <c r="P43" i="56"/>
  <c r="P8" i="56"/>
  <c r="P23" i="56"/>
  <c r="P39" i="56"/>
  <c r="P55" i="56"/>
  <c r="P71" i="56"/>
  <c r="P120" i="56"/>
  <c r="P86" i="57" s="1"/>
  <c r="P15" i="56"/>
  <c r="P31" i="56"/>
  <c r="P47" i="56"/>
  <c r="P63" i="56"/>
  <c r="P9" i="56"/>
  <c r="V9" i="56" s="1"/>
  <c r="P13" i="56"/>
  <c r="P17" i="56"/>
  <c r="P21" i="56"/>
  <c r="P25" i="56"/>
  <c r="P29" i="56"/>
  <c r="P33" i="56"/>
  <c r="P37" i="56"/>
  <c r="P41" i="56"/>
  <c r="P45" i="56"/>
  <c r="P49" i="56"/>
  <c r="P53" i="56"/>
  <c r="P57" i="56"/>
  <c r="P61" i="56"/>
  <c r="P65" i="56"/>
  <c r="P69" i="56"/>
  <c r="P73" i="56"/>
  <c r="P82" i="56"/>
  <c r="P111" i="56"/>
  <c r="P80" i="57" s="1"/>
  <c r="P117" i="56"/>
  <c r="P84" i="57" s="1"/>
  <c r="P147" i="56"/>
  <c r="P104" i="57" s="1"/>
  <c r="P10" i="56"/>
  <c r="V10" i="56" s="1"/>
  <c r="O4" i="57"/>
  <c r="P12" i="56"/>
  <c r="V12" i="56" s="1"/>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O8" i="57"/>
  <c r="O10" i="57"/>
  <c r="O12" i="57"/>
  <c r="O14" i="57"/>
  <c r="O16" i="57"/>
  <c r="O18" i="57"/>
  <c r="O20" i="57"/>
  <c r="O22" i="57"/>
  <c r="O24" i="57"/>
  <c r="O26" i="57"/>
  <c r="O28" i="57"/>
  <c r="O30" i="57"/>
  <c r="O32" i="57"/>
  <c r="O34" i="57"/>
  <c r="O36" i="57"/>
  <c r="O38" i="57"/>
  <c r="O40" i="57"/>
  <c r="P48" i="56"/>
  <c r="V48" i="56" s="1"/>
  <c r="P50" i="56"/>
  <c r="V50" i="56" s="1"/>
  <c r="P52" i="56"/>
  <c r="V52" i="56" s="1"/>
  <c r="P54" i="56"/>
  <c r="V54" i="56" s="1"/>
  <c r="P56" i="56"/>
  <c r="V56" i="56" s="1"/>
  <c r="P58" i="56"/>
  <c r="V58" i="56" s="1"/>
  <c r="P60" i="56"/>
  <c r="V60" i="56" s="1"/>
  <c r="P62" i="56"/>
  <c r="V62" i="56" s="1"/>
  <c r="P64" i="56"/>
  <c r="V64" i="56" s="1"/>
  <c r="P66" i="56"/>
  <c r="V66" i="56" s="1"/>
  <c r="P68" i="56"/>
  <c r="V68" i="56" s="1"/>
  <c r="P70" i="56"/>
  <c r="V70" i="56" s="1"/>
  <c r="P72" i="56"/>
  <c r="P74" i="56"/>
  <c r="P81" i="56"/>
  <c r="P83" i="56"/>
  <c r="P112" i="56"/>
  <c r="P81" i="57" s="1"/>
  <c r="P115" i="56"/>
  <c r="P83" i="57" s="1"/>
  <c r="P118" i="56"/>
  <c r="P85" i="57" s="1"/>
  <c r="P121" i="56"/>
  <c r="P87" i="57" s="1"/>
  <c r="P148" i="56"/>
  <c r="P105" i="57" s="1"/>
  <c r="P151" i="56"/>
  <c r="P107" i="57" s="1"/>
  <c r="P85" i="56" l="1"/>
  <c r="D4" i="38" s="1"/>
  <c r="V8" i="56"/>
  <c r="V2" i="57" s="1"/>
  <c r="P5" i="57"/>
  <c r="V11" i="56"/>
  <c r="V5" i="57" s="1"/>
  <c r="P66" i="57"/>
  <c r="V72" i="56"/>
  <c r="V66" i="57" s="1"/>
  <c r="V118" i="56"/>
  <c r="V85" i="57" s="1"/>
  <c r="V117" i="56"/>
  <c r="V84" i="57" s="1"/>
  <c r="P76" i="57"/>
  <c r="V82" i="56"/>
  <c r="V76" i="57" s="1"/>
  <c r="P63" i="57"/>
  <c r="V69" i="56"/>
  <c r="V63" i="57" s="1"/>
  <c r="P55" i="57"/>
  <c r="V61" i="56"/>
  <c r="V55" i="57" s="1"/>
  <c r="P47" i="57"/>
  <c r="V53" i="56"/>
  <c r="V47" i="57" s="1"/>
  <c r="P39" i="57"/>
  <c r="V45" i="56"/>
  <c r="V39" i="57" s="1"/>
  <c r="P31" i="57"/>
  <c r="V37" i="56"/>
  <c r="V31" i="57" s="1"/>
  <c r="P23" i="57"/>
  <c r="V29" i="56"/>
  <c r="V23" i="57" s="1"/>
  <c r="P15" i="57"/>
  <c r="V21" i="56"/>
  <c r="V15" i="57" s="1"/>
  <c r="P7" i="57"/>
  <c r="V13" i="56"/>
  <c r="V7" i="57" s="1"/>
  <c r="P57" i="57"/>
  <c r="V63" i="56"/>
  <c r="V57" i="57" s="1"/>
  <c r="P25" i="57"/>
  <c r="V31" i="56"/>
  <c r="V25" i="57" s="1"/>
  <c r="V121" i="56"/>
  <c r="V87" i="57" s="1"/>
  <c r="V120" i="56"/>
  <c r="V86" i="57" s="1"/>
  <c r="P49" i="57"/>
  <c r="V55" i="56"/>
  <c r="V49" i="57" s="1"/>
  <c r="P17" i="57"/>
  <c r="V23" i="56"/>
  <c r="V17" i="57" s="1"/>
  <c r="P37" i="57"/>
  <c r="V43" i="56"/>
  <c r="V37" i="57" s="1"/>
  <c r="V114" i="56"/>
  <c r="V82" i="57" s="1"/>
  <c r="V115" i="56"/>
  <c r="V83" i="57" s="1"/>
  <c r="P21" i="57"/>
  <c r="V27" i="56"/>
  <c r="V21" i="57" s="1"/>
  <c r="P13" i="57"/>
  <c r="V19" i="56"/>
  <c r="V13" i="57" s="1"/>
  <c r="P77" i="57"/>
  <c r="V83" i="56"/>
  <c r="V77" i="57" s="1"/>
  <c r="P68" i="57"/>
  <c r="V74" i="56"/>
  <c r="V68" i="57" s="1"/>
  <c r="V147" i="56"/>
  <c r="V104" i="57" s="1"/>
  <c r="V148" i="56"/>
  <c r="V105" i="57" s="1"/>
  <c r="V111" i="56"/>
  <c r="V80" i="57" s="1"/>
  <c r="P67" i="57"/>
  <c r="V73" i="56"/>
  <c r="P59" i="57"/>
  <c r="V65" i="56"/>
  <c r="P51" i="57"/>
  <c r="V57" i="56"/>
  <c r="P43" i="57"/>
  <c r="V49" i="56"/>
  <c r="V43" i="57" s="1"/>
  <c r="P35" i="57"/>
  <c r="V41" i="56"/>
  <c r="V35" i="57" s="1"/>
  <c r="P27" i="57"/>
  <c r="V33" i="56"/>
  <c r="V27" i="57" s="1"/>
  <c r="P19" i="57"/>
  <c r="V25" i="56"/>
  <c r="V19" i="57" s="1"/>
  <c r="P11" i="57"/>
  <c r="V17" i="56"/>
  <c r="V11" i="57" s="1"/>
  <c r="P41" i="57"/>
  <c r="V47" i="56"/>
  <c r="V41" i="57" s="1"/>
  <c r="P9" i="57"/>
  <c r="V15" i="56"/>
  <c r="V9" i="57" s="1"/>
  <c r="P65" i="57"/>
  <c r="V71" i="56"/>
  <c r="P33" i="57"/>
  <c r="V39" i="56"/>
  <c r="V33" i="57" s="1"/>
  <c r="P53" i="57"/>
  <c r="V59" i="56"/>
  <c r="P45" i="57"/>
  <c r="V51" i="56"/>
  <c r="P29" i="57"/>
  <c r="V35" i="56"/>
  <c r="V29" i="57" s="1"/>
  <c r="P61" i="57"/>
  <c r="V67" i="56"/>
  <c r="V61" i="57" s="1"/>
  <c r="V112" i="56"/>
  <c r="V81" i="57" s="1"/>
  <c r="V151" i="56"/>
  <c r="V107" i="57" s="1"/>
  <c r="V150" i="56"/>
  <c r="V106" i="57" s="1"/>
  <c r="P75" i="57"/>
  <c r="V81" i="56"/>
  <c r="V75" i="57" s="1"/>
  <c r="P3" i="57"/>
  <c r="V69" i="57"/>
  <c r="P69" i="57"/>
  <c r="P2" i="57"/>
  <c r="P146" i="56"/>
  <c r="P116" i="56"/>
  <c r="P119" i="56"/>
  <c r="P113" i="56"/>
  <c r="P149" i="56"/>
  <c r="V53" i="57"/>
  <c r="V59" i="57"/>
  <c r="V65" i="57"/>
  <c r="P110" i="56"/>
  <c r="V67" i="57"/>
  <c r="V45" i="57"/>
  <c r="V3" i="57"/>
  <c r="V51" i="57"/>
  <c r="P58" i="57"/>
  <c r="V58" i="57"/>
  <c r="P50" i="57"/>
  <c r="V50" i="57"/>
  <c r="P64" i="57"/>
  <c r="V64" i="57"/>
  <c r="P60" i="57"/>
  <c r="V60" i="57"/>
  <c r="P56" i="57"/>
  <c r="V56" i="57"/>
  <c r="P52" i="57"/>
  <c r="V52" i="57"/>
  <c r="P48" i="57"/>
  <c r="V48" i="57"/>
  <c r="P44" i="57"/>
  <c r="V44" i="57"/>
  <c r="P6" i="57"/>
  <c r="V6" i="57"/>
  <c r="P62" i="57"/>
  <c r="V62" i="57"/>
  <c r="P54" i="57"/>
  <c r="V54" i="57"/>
  <c r="P46" i="57"/>
  <c r="V46" i="57"/>
  <c r="P42" i="57"/>
  <c r="V42" i="57"/>
  <c r="P4" i="57"/>
  <c r="V4" i="57"/>
  <c r="P87" i="56" l="1"/>
  <c r="P86" i="56"/>
  <c r="N65" i="55"/>
  <c r="M65" i="55"/>
  <c r="L65" i="55"/>
  <c r="K65" i="55"/>
  <c r="J65" i="55"/>
  <c r="I65" i="55"/>
  <c r="G65" i="55"/>
  <c r="F65" i="55"/>
  <c r="E65" i="55"/>
  <c r="C65" i="55"/>
  <c r="N64" i="55"/>
  <c r="M64" i="55"/>
  <c r="L64" i="55"/>
  <c r="K64" i="55"/>
  <c r="J64" i="55"/>
  <c r="I64" i="55"/>
  <c r="G64" i="55"/>
  <c r="F64" i="55"/>
  <c r="E64" i="55"/>
  <c r="C64" i="55"/>
  <c r="N63" i="55"/>
  <c r="M63" i="55"/>
  <c r="L63" i="55"/>
  <c r="K63" i="55"/>
  <c r="J63" i="55"/>
  <c r="I63" i="55"/>
  <c r="G63" i="55"/>
  <c r="F63" i="55"/>
  <c r="E63" i="55"/>
  <c r="C63" i="55"/>
  <c r="N62" i="55"/>
  <c r="M62" i="55"/>
  <c r="L62" i="55"/>
  <c r="K62" i="55"/>
  <c r="J62" i="55"/>
  <c r="I62" i="55"/>
  <c r="G62" i="55"/>
  <c r="F62" i="55"/>
  <c r="E62" i="55"/>
  <c r="C62" i="55"/>
  <c r="N61" i="55"/>
  <c r="M61" i="55"/>
  <c r="L61" i="55"/>
  <c r="K61" i="55"/>
  <c r="J61" i="55"/>
  <c r="I61" i="55"/>
  <c r="G61" i="55"/>
  <c r="F61" i="55"/>
  <c r="E61" i="55"/>
  <c r="C61" i="55"/>
  <c r="N60" i="55"/>
  <c r="M60" i="55"/>
  <c r="L60" i="55"/>
  <c r="K60" i="55"/>
  <c r="J60" i="55"/>
  <c r="I60" i="55"/>
  <c r="G60" i="55"/>
  <c r="F60" i="55"/>
  <c r="E60" i="55"/>
  <c r="C60" i="55"/>
  <c r="N59" i="55"/>
  <c r="M59" i="55"/>
  <c r="L59" i="55"/>
  <c r="K59" i="55"/>
  <c r="J59" i="55"/>
  <c r="I59" i="55"/>
  <c r="G59" i="55"/>
  <c r="F59" i="55"/>
  <c r="E59" i="55"/>
  <c r="C59" i="55"/>
  <c r="N58" i="55"/>
  <c r="M58" i="55"/>
  <c r="L58" i="55"/>
  <c r="K58" i="55"/>
  <c r="J58" i="55"/>
  <c r="I58" i="55"/>
  <c r="G58" i="55"/>
  <c r="F58" i="55"/>
  <c r="E58" i="55"/>
  <c r="C58" i="55"/>
  <c r="N57" i="55"/>
  <c r="M57" i="55"/>
  <c r="L57" i="55"/>
  <c r="K57" i="55"/>
  <c r="J57" i="55"/>
  <c r="I57" i="55"/>
  <c r="G57" i="55"/>
  <c r="F57" i="55"/>
  <c r="E57" i="55"/>
  <c r="C57" i="55"/>
  <c r="N56" i="55"/>
  <c r="M56" i="55"/>
  <c r="L56" i="55"/>
  <c r="K56" i="55"/>
  <c r="J56" i="55"/>
  <c r="I56" i="55"/>
  <c r="G56" i="55"/>
  <c r="F56" i="55"/>
  <c r="E56" i="55"/>
  <c r="C56" i="55"/>
  <c r="N55" i="55"/>
  <c r="M55" i="55"/>
  <c r="L55" i="55"/>
  <c r="K55" i="55"/>
  <c r="J55" i="55"/>
  <c r="I55" i="55"/>
  <c r="G55" i="55"/>
  <c r="F55" i="55"/>
  <c r="E55" i="55"/>
  <c r="C55" i="55"/>
  <c r="N54" i="55"/>
  <c r="M54" i="55"/>
  <c r="L54" i="55"/>
  <c r="K54" i="55"/>
  <c r="J54" i="55"/>
  <c r="I54" i="55"/>
  <c r="G54" i="55"/>
  <c r="F54" i="55"/>
  <c r="E54" i="55"/>
  <c r="C54" i="55"/>
  <c r="N53" i="55"/>
  <c r="M53" i="55"/>
  <c r="L53" i="55"/>
  <c r="K53" i="55"/>
  <c r="J53" i="55"/>
  <c r="I53" i="55"/>
  <c r="G53" i="55"/>
  <c r="F53" i="55"/>
  <c r="E53" i="55"/>
  <c r="C53" i="55"/>
  <c r="N52" i="55"/>
  <c r="M52" i="55"/>
  <c r="L52" i="55"/>
  <c r="K52" i="55"/>
  <c r="J52" i="55"/>
  <c r="I52" i="55"/>
  <c r="G52" i="55"/>
  <c r="F52" i="55"/>
  <c r="E52" i="55"/>
  <c r="C52" i="55"/>
  <c r="N51" i="55"/>
  <c r="M51" i="55"/>
  <c r="L51" i="55"/>
  <c r="K51" i="55"/>
  <c r="J51" i="55"/>
  <c r="I51" i="55"/>
  <c r="G51" i="55"/>
  <c r="F51" i="55"/>
  <c r="E51" i="55"/>
  <c r="C51" i="55"/>
  <c r="N50" i="55"/>
  <c r="M50" i="55"/>
  <c r="L50" i="55"/>
  <c r="K50" i="55"/>
  <c r="J50" i="55"/>
  <c r="I50" i="55"/>
  <c r="G50" i="55"/>
  <c r="F50" i="55"/>
  <c r="E50" i="55"/>
  <c r="C50" i="55"/>
  <c r="N49" i="55"/>
  <c r="M49" i="55"/>
  <c r="L49" i="55"/>
  <c r="K49" i="55"/>
  <c r="J49" i="55"/>
  <c r="I49" i="55"/>
  <c r="G49" i="55"/>
  <c r="F49" i="55"/>
  <c r="E49" i="55"/>
  <c r="C49" i="55"/>
  <c r="N48" i="55"/>
  <c r="M48" i="55"/>
  <c r="L48" i="55"/>
  <c r="K48" i="55"/>
  <c r="J48" i="55"/>
  <c r="I48" i="55"/>
  <c r="G48" i="55"/>
  <c r="F48" i="55"/>
  <c r="E48" i="55"/>
  <c r="C48" i="55"/>
  <c r="N47" i="55"/>
  <c r="M47" i="55"/>
  <c r="L47" i="55"/>
  <c r="K47" i="55"/>
  <c r="J47" i="55"/>
  <c r="I47" i="55"/>
  <c r="G47" i="55"/>
  <c r="F47" i="55"/>
  <c r="E47" i="55"/>
  <c r="C47" i="55"/>
  <c r="N46" i="55"/>
  <c r="M46" i="55"/>
  <c r="L46" i="55"/>
  <c r="K46" i="55"/>
  <c r="J46" i="55"/>
  <c r="I46" i="55"/>
  <c r="G46" i="55"/>
  <c r="F46" i="55"/>
  <c r="E46" i="55"/>
  <c r="C46" i="55"/>
  <c r="N45" i="55"/>
  <c r="M45" i="55"/>
  <c r="L45" i="55"/>
  <c r="K45" i="55"/>
  <c r="J45" i="55"/>
  <c r="I45" i="55"/>
  <c r="G45" i="55"/>
  <c r="F45" i="55"/>
  <c r="E45" i="55"/>
  <c r="C45" i="55"/>
  <c r="N44" i="55"/>
  <c r="M44" i="55"/>
  <c r="L44" i="55"/>
  <c r="K44" i="55"/>
  <c r="J44" i="55"/>
  <c r="I44" i="55"/>
  <c r="G44" i="55"/>
  <c r="F44" i="55"/>
  <c r="E44" i="55"/>
  <c r="C44" i="55"/>
  <c r="N43" i="55"/>
  <c r="M43" i="55"/>
  <c r="L43" i="55"/>
  <c r="K43" i="55"/>
  <c r="J43" i="55"/>
  <c r="I43" i="55"/>
  <c r="G43" i="55"/>
  <c r="F43" i="55"/>
  <c r="E43" i="55"/>
  <c r="C43" i="55"/>
  <c r="N42" i="55"/>
  <c r="M42" i="55"/>
  <c r="L42" i="55"/>
  <c r="K42" i="55"/>
  <c r="J42" i="55"/>
  <c r="I42" i="55"/>
  <c r="G42" i="55"/>
  <c r="F42" i="55"/>
  <c r="E42" i="55"/>
  <c r="C42" i="55"/>
  <c r="N41" i="55"/>
  <c r="M41" i="55"/>
  <c r="L41" i="55"/>
  <c r="K41" i="55"/>
  <c r="J41" i="55"/>
  <c r="I41" i="55"/>
  <c r="G41" i="55"/>
  <c r="F41" i="55"/>
  <c r="E41" i="55"/>
  <c r="C41" i="55"/>
  <c r="N40" i="55"/>
  <c r="M40" i="55"/>
  <c r="L40" i="55"/>
  <c r="K40" i="55"/>
  <c r="J40" i="55"/>
  <c r="I40" i="55"/>
  <c r="G40" i="55"/>
  <c r="F40" i="55"/>
  <c r="E40" i="55"/>
  <c r="C40" i="55"/>
  <c r="N39" i="55"/>
  <c r="M39" i="55"/>
  <c r="L39" i="55"/>
  <c r="K39" i="55"/>
  <c r="J39" i="55"/>
  <c r="I39" i="55"/>
  <c r="G39" i="55"/>
  <c r="F39" i="55"/>
  <c r="E39" i="55"/>
  <c r="C39" i="55"/>
  <c r="N38" i="55"/>
  <c r="M38" i="55"/>
  <c r="L38" i="55"/>
  <c r="K38" i="55"/>
  <c r="J38" i="55"/>
  <c r="I38" i="55"/>
  <c r="G38" i="55"/>
  <c r="F38" i="55"/>
  <c r="E38" i="55"/>
  <c r="C38" i="55"/>
  <c r="N37" i="55"/>
  <c r="M37" i="55"/>
  <c r="L37" i="55"/>
  <c r="K37" i="55"/>
  <c r="J37" i="55"/>
  <c r="I37" i="55"/>
  <c r="G37" i="55"/>
  <c r="F37" i="55"/>
  <c r="E37" i="55"/>
  <c r="C37" i="55"/>
  <c r="N36" i="55"/>
  <c r="M36" i="55"/>
  <c r="L36" i="55"/>
  <c r="K36" i="55"/>
  <c r="J36" i="55"/>
  <c r="I36" i="55"/>
  <c r="G36" i="55"/>
  <c r="F36" i="55"/>
  <c r="E36" i="55"/>
  <c r="C36" i="55"/>
  <c r="N35" i="55"/>
  <c r="M35" i="55"/>
  <c r="L35" i="55"/>
  <c r="K35" i="55"/>
  <c r="J35" i="55"/>
  <c r="I35" i="55"/>
  <c r="G35" i="55"/>
  <c r="F35" i="55"/>
  <c r="E35" i="55"/>
  <c r="C35" i="55"/>
  <c r="N34" i="55"/>
  <c r="M34" i="55"/>
  <c r="L34" i="55"/>
  <c r="K34" i="55"/>
  <c r="J34" i="55"/>
  <c r="I34" i="55"/>
  <c r="G34" i="55"/>
  <c r="F34" i="55"/>
  <c r="E34" i="55"/>
  <c r="C34" i="55"/>
  <c r="N33" i="55"/>
  <c r="M33" i="55"/>
  <c r="L33" i="55"/>
  <c r="K33" i="55"/>
  <c r="J33" i="55"/>
  <c r="I33" i="55"/>
  <c r="G33" i="55"/>
  <c r="F33" i="55"/>
  <c r="E33" i="55"/>
  <c r="C33" i="55"/>
  <c r="N32" i="55"/>
  <c r="M32" i="55"/>
  <c r="L32" i="55"/>
  <c r="K32" i="55"/>
  <c r="J32" i="55"/>
  <c r="I32" i="55"/>
  <c r="G32" i="55"/>
  <c r="F32" i="55"/>
  <c r="E32" i="55"/>
  <c r="C32" i="55"/>
  <c r="N31" i="55"/>
  <c r="M31" i="55"/>
  <c r="L31" i="55"/>
  <c r="K31" i="55"/>
  <c r="J31" i="55"/>
  <c r="I31" i="55"/>
  <c r="G31" i="55"/>
  <c r="F31" i="55"/>
  <c r="E31" i="55"/>
  <c r="C31" i="55"/>
  <c r="N30" i="55"/>
  <c r="M30" i="55"/>
  <c r="L30" i="55"/>
  <c r="K30" i="55"/>
  <c r="J30" i="55"/>
  <c r="I30" i="55"/>
  <c r="G30" i="55"/>
  <c r="F30" i="55"/>
  <c r="E30" i="55"/>
  <c r="C30" i="55"/>
  <c r="N29" i="55"/>
  <c r="M29" i="55"/>
  <c r="L29" i="55"/>
  <c r="K29" i="55"/>
  <c r="J29" i="55"/>
  <c r="I29" i="55"/>
  <c r="G29" i="55"/>
  <c r="F29" i="55"/>
  <c r="E29" i="55"/>
  <c r="C29" i="55"/>
  <c r="N28" i="55"/>
  <c r="M28" i="55"/>
  <c r="L28" i="55"/>
  <c r="K28" i="55"/>
  <c r="J28" i="55"/>
  <c r="I28" i="55"/>
  <c r="G28" i="55"/>
  <c r="F28" i="55"/>
  <c r="E28" i="55"/>
  <c r="C28" i="55"/>
  <c r="N27" i="55"/>
  <c r="M27" i="55"/>
  <c r="L27" i="55"/>
  <c r="K27" i="55"/>
  <c r="J27" i="55"/>
  <c r="I27" i="55"/>
  <c r="G27" i="55"/>
  <c r="F27" i="55"/>
  <c r="E27" i="55"/>
  <c r="C27" i="55"/>
  <c r="N26" i="55"/>
  <c r="M26" i="55"/>
  <c r="L26" i="55"/>
  <c r="K26" i="55"/>
  <c r="J26" i="55"/>
  <c r="I26" i="55"/>
  <c r="G26" i="55"/>
  <c r="F26" i="55"/>
  <c r="E26" i="55"/>
  <c r="C26" i="55"/>
  <c r="N25" i="55"/>
  <c r="M25" i="55"/>
  <c r="L25" i="55"/>
  <c r="K25" i="55"/>
  <c r="J25" i="55"/>
  <c r="I25" i="55"/>
  <c r="G25" i="55"/>
  <c r="F25" i="55"/>
  <c r="E25" i="55"/>
  <c r="C25" i="55"/>
  <c r="N24" i="55"/>
  <c r="M24" i="55"/>
  <c r="L24" i="55"/>
  <c r="K24" i="55"/>
  <c r="J24" i="55"/>
  <c r="I24" i="55"/>
  <c r="G24" i="55"/>
  <c r="F24" i="55"/>
  <c r="E24" i="55"/>
  <c r="C24" i="55"/>
  <c r="N23" i="55"/>
  <c r="M23" i="55"/>
  <c r="L23" i="55"/>
  <c r="K23" i="55"/>
  <c r="J23" i="55"/>
  <c r="I23" i="55"/>
  <c r="G23" i="55"/>
  <c r="F23" i="55"/>
  <c r="E23" i="55"/>
  <c r="C23" i="55"/>
  <c r="N22" i="55"/>
  <c r="M22" i="55"/>
  <c r="L22" i="55"/>
  <c r="K22" i="55"/>
  <c r="J22" i="55"/>
  <c r="I22" i="55"/>
  <c r="G22" i="55"/>
  <c r="F22" i="55"/>
  <c r="E22" i="55"/>
  <c r="C22" i="55"/>
  <c r="N21" i="55"/>
  <c r="M21" i="55"/>
  <c r="L21" i="55"/>
  <c r="K21" i="55"/>
  <c r="J21" i="55"/>
  <c r="I21" i="55"/>
  <c r="G21" i="55"/>
  <c r="F21" i="55"/>
  <c r="E21" i="55"/>
  <c r="C21" i="55"/>
  <c r="N20" i="55"/>
  <c r="M20" i="55"/>
  <c r="L20" i="55"/>
  <c r="K20" i="55"/>
  <c r="J20" i="55"/>
  <c r="I20" i="55"/>
  <c r="G20" i="55"/>
  <c r="F20" i="55"/>
  <c r="E20" i="55"/>
  <c r="C20" i="55"/>
  <c r="N19" i="55"/>
  <c r="M19" i="55"/>
  <c r="L19" i="55"/>
  <c r="K19" i="55"/>
  <c r="J19" i="55"/>
  <c r="I19" i="55"/>
  <c r="G19" i="55"/>
  <c r="F19" i="55"/>
  <c r="E19" i="55"/>
  <c r="C19" i="55"/>
  <c r="N18" i="55"/>
  <c r="M18" i="55"/>
  <c r="L18" i="55"/>
  <c r="K18" i="55"/>
  <c r="J18" i="55"/>
  <c r="I18" i="55"/>
  <c r="G18" i="55"/>
  <c r="F18" i="55"/>
  <c r="E18" i="55"/>
  <c r="C18" i="55"/>
  <c r="N17" i="55"/>
  <c r="M17" i="55"/>
  <c r="L17" i="55"/>
  <c r="K17" i="55"/>
  <c r="J17" i="55"/>
  <c r="I17" i="55"/>
  <c r="G17" i="55"/>
  <c r="F17" i="55"/>
  <c r="E17" i="55"/>
  <c r="C17" i="55"/>
  <c r="N16" i="55"/>
  <c r="M16" i="55"/>
  <c r="L16" i="55"/>
  <c r="K16" i="55"/>
  <c r="J16" i="55"/>
  <c r="I16" i="55"/>
  <c r="G16" i="55"/>
  <c r="F16" i="55"/>
  <c r="E16" i="55"/>
  <c r="C16" i="55"/>
  <c r="N15" i="55"/>
  <c r="M15" i="55"/>
  <c r="L15" i="55"/>
  <c r="K15" i="55"/>
  <c r="J15" i="55"/>
  <c r="I15" i="55"/>
  <c r="G15" i="55"/>
  <c r="F15" i="55"/>
  <c r="E15" i="55"/>
  <c r="C15" i="55"/>
  <c r="N14" i="55"/>
  <c r="M14" i="55"/>
  <c r="L14" i="55"/>
  <c r="K14" i="55"/>
  <c r="J14" i="55"/>
  <c r="I14" i="55"/>
  <c r="G14" i="55"/>
  <c r="F14" i="55"/>
  <c r="E14" i="55"/>
  <c r="C14" i="55"/>
  <c r="N13" i="55"/>
  <c r="M13" i="55"/>
  <c r="L13" i="55"/>
  <c r="K13" i="55"/>
  <c r="J13" i="55"/>
  <c r="I13" i="55"/>
  <c r="G13" i="55"/>
  <c r="F13" i="55"/>
  <c r="E13" i="55"/>
  <c r="C13" i="55"/>
  <c r="N12" i="55"/>
  <c r="M12" i="55"/>
  <c r="L12" i="55"/>
  <c r="K12" i="55"/>
  <c r="J12" i="55"/>
  <c r="I12" i="55"/>
  <c r="G12" i="55"/>
  <c r="F12" i="55"/>
  <c r="E12" i="55"/>
  <c r="C12" i="55"/>
  <c r="N11" i="55"/>
  <c r="M11" i="55"/>
  <c r="L11" i="55"/>
  <c r="K11" i="55"/>
  <c r="J11" i="55"/>
  <c r="I11" i="55"/>
  <c r="G11" i="55"/>
  <c r="F11" i="55"/>
  <c r="E11" i="55"/>
  <c r="C11" i="55"/>
  <c r="N10" i="55"/>
  <c r="M10" i="55"/>
  <c r="L10" i="55"/>
  <c r="K10" i="55"/>
  <c r="J10" i="55"/>
  <c r="I10" i="55"/>
  <c r="G10" i="55"/>
  <c r="F10" i="55"/>
  <c r="E10" i="55"/>
  <c r="C10" i="55"/>
  <c r="N9" i="55"/>
  <c r="M9" i="55"/>
  <c r="L9" i="55"/>
  <c r="K9" i="55"/>
  <c r="J9" i="55"/>
  <c r="I9" i="55"/>
  <c r="G9" i="55"/>
  <c r="F9" i="55"/>
  <c r="E9" i="55"/>
  <c r="C9" i="55"/>
  <c r="N8" i="55"/>
  <c r="M8" i="55"/>
  <c r="L8" i="55"/>
  <c r="K8" i="55"/>
  <c r="J8" i="55"/>
  <c r="I8" i="55"/>
  <c r="G8" i="55"/>
  <c r="F8" i="55"/>
  <c r="E8" i="55"/>
  <c r="C8" i="55"/>
  <c r="N7" i="55"/>
  <c r="M7" i="55"/>
  <c r="L7" i="55"/>
  <c r="K7" i="55"/>
  <c r="J7" i="55"/>
  <c r="I7" i="55"/>
  <c r="G7" i="55"/>
  <c r="F7" i="55"/>
  <c r="E7" i="55"/>
  <c r="C7" i="55"/>
  <c r="N6" i="55"/>
  <c r="M6" i="55"/>
  <c r="L6" i="55"/>
  <c r="K6" i="55"/>
  <c r="J6" i="55"/>
  <c r="I6" i="55"/>
  <c r="G6" i="55"/>
  <c r="F6" i="55"/>
  <c r="E6" i="55"/>
  <c r="C6" i="55"/>
  <c r="N5" i="55"/>
  <c r="M5" i="55"/>
  <c r="L5" i="55"/>
  <c r="K5" i="55"/>
  <c r="J5" i="55"/>
  <c r="I5" i="55"/>
  <c r="G5" i="55"/>
  <c r="F5" i="55"/>
  <c r="E5" i="55"/>
  <c r="C5" i="55"/>
  <c r="N4" i="55"/>
  <c r="M4" i="55"/>
  <c r="L4" i="55"/>
  <c r="K4" i="55"/>
  <c r="J4" i="55"/>
  <c r="I4" i="55"/>
  <c r="G4" i="55"/>
  <c r="F4" i="55"/>
  <c r="E4" i="55"/>
  <c r="C4" i="55"/>
  <c r="N3" i="55"/>
  <c r="M3" i="55"/>
  <c r="L3" i="55"/>
  <c r="K3" i="55"/>
  <c r="J3" i="55"/>
  <c r="I3" i="55"/>
  <c r="G3" i="55"/>
  <c r="F3" i="55"/>
  <c r="E3" i="55"/>
  <c r="N2" i="55"/>
  <c r="M2" i="55"/>
  <c r="L2" i="55"/>
  <c r="K2" i="55"/>
  <c r="J2" i="55"/>
  <c r="I2" i="55"/>
  <c r="G2" i="55"/>
  <c r="F2" i="55"/>
  <c r="E2" i="55"/>
  <c r="C2" i="55"/>
  <c r="S65" i="55"/>
  <c r="R65" i="55"/>
  <c r="Q65" i="55"/>
  <c r="P65" i="55"/>
  <c r="O65" i="55"/>
  <c r="H65" i="55"/>
  <c r="S64" i="55"/>
  <c r="R64" i="55"/>
  <c r="Q64" i="55"/>
  <c r="P64" i="55"/>
  <c r="O64" i="55"/>
  <c r="H64" i="55"/>
  <c r="S63" i="55"/>
  <c r="R63" i="55"/>
  <c r="Q63" i="55"/>
  <c r="P63" i="55"/>
  <c r="O63" i="55"/>
  <c r="H63" i="55"/>
  <c r="S62" i="55"/>
  <c r="R62" i="55"/>
  <c r="Q62" i="55"/>
  <c r="P62" i="55"/>
  <c r="O62" i="55"/>
  <c r="H62" i="55"/>
  <c r="S61" i="55"/>
  <c r="R61" i="55"/>
  <c r="Q61" i="55"/>
  <c r="P61" i="55"/>
  <c r="O61" i="55"/>
  <c r="H61" i="55"/>
  <c r="S60" i="55"/>
  <c r="R60" i="55"/>
  <c r="Q60" i="55"/>
  <c r="P60" i="55"/>
  <c r="O60" i="55"/>
  <c r="H60" i="55"/>
  <c r="S59" i="55"/>
  <c r="R59" i="55"/>
  <c r="Q59" i="55"/>
  <c r="P59" i="55"/>
  <c r="O59" i="55"/>
  <c r="H59" i="55"/>
  <c r="S58" i="55"/>
  <c r="R58" i="55"/>
  <c r="Q58" i="55"/>
  <c r="P58" i="55"/>
  <c r="O58" i="55"/>
  <c r="H58" i="55"/>
  <c r="S57" i="55"/>
  <c r="R57" i="55"/>
  <c r="Q57" i="55"/>
  <c r="P57" i="55"/>
  <c r="O57" i="55"/>
  <c r="H57" i="55"/>
  <c r="S56" i="55"/>
  <c r="R56" i="55"/>
  <c r="Q56" i="55"/>
  <c r="P56" i="55"/>
  <c r="O56" i="55"/>
  <c r="H56" i="55"/>
  <c r="S55" i="55"/>
  <c r="R55" i="55"/>
  <c r="Q55" i="55"/>
  <c r="P55" i="55"/>
  <c r="O55" i="55"/>
  <c r="H55" i="55"/>
  <c r="S54" i="55"/>
  <c r="R54" i="55"/>
  <c r="Q54" i="55"/>
  <c r="P54" i="55"/>
  <c r="O54" i="55"/>
  <c r="H54" i="55"/>
  <c r="S53" i="55"/>
  <c r="R53" i="55"/>
  <c r="Q53" i="55"/>
  <c r="P53" i="55"/>
  <c r="O53" i="55"/>
  <c r="H53" i="55"/>
  <c r="S52" i="55"/>
  <c r="R52" i="55"/>
  <c r="Q52" i="55"/>
  <c r="P52" i="55"/>
  <c r="O52" i="55"/>
  <c r="H52" i="55"/>
  <c r="S51" i="55"/>
  <c r="R51" i="55"/>
  <c r="Q51" i="55"/>
  <c r="P51" i="55"/>
  <c r="O51" i="55"/>
  <c r="H51" i="55"/>
  <c r="S50" i="55"/>
  <c r="R50" i="55"/>
  <c r="Q50" i="55"/>
  <c r="P50" i="55"/>
  <c r="O50" i="55"/>
  <c r="H50" i="55"/>
  <c r="S49" i="55"/>
  <c r="R49" i="55"/>
  <c r="Q49" i="55"/>
  <c r="P49" i="55"/>
  <c r="O49" i="55"/>
  <c r="H49" i="55"/>
  <c r="S48" i="55"/>
  <c r="R48" i="55"/>
  <c r="Q48" i="55"/>
  <c r="P48" i="55"/>
  <c r="O48" i="55"/>
  <c r="H48" i="55"/>
  <c r="S47" i="55"/>
  <c r="R47" i="55"/>
  <c r="Q47" i="55"/>
  <c r="P47" i="55"/>
  <c r="O47" i="55"/>
  <c r="H47" i="55"/>
  <c r="S46" i="55"/>
  <c r="R46" i="55"/>
  <c r="Q46" i="55"/>
  <c r="P46" i="55"/>
  <c r="O46" i="55"/>
  <c r="H46" i="55"/>
  <c r="S45" i="55"/>
  <c r="R45" i="55"/>
  <c r="Q45" i="55"/>
  <c r="P45" i="55"/>
  <c r="O45" i="55"/>
  <c r="H45" i="55"/>
  <c r="S44" i="55"/>
  <c r="R44" i="55"/>
  <c r="Q44" i="55"/>
  <c r="P44" i="55"/>
  <c r="O44" i="55"/>
  <c r="H44" i="55"/>
  <c r="S43" i="55"/>
  <c r="R43" i="55"/>
  <c r="Q43" i="55"/>
  <c r="P43" i="55"/>
  <c r="O43" i="55"/>
  <c r="H43" i="55"/>
  <c r="S42" i="55"/>
  <c r="R42" i="55"/>
  <c r="Q42" i="55"/>
  <c r="P42" i="55"/>
  <c r="O42" i="55"/>
  <c r="H42" i="55"/>
  <c r="S41" i="55"/>
  <c r="R41" i="55"/>
  <c r="Q41" i="55"/>
  <c r="P41" i="55"/>
  <c r="O41" i="55"/>
  <c r="H41" i="55"/>
  <c r="S40" i="55"/>
  <c r="R40" i="55"/>
  <c r="Q40" i="55"/>
  <c r="P40" i="55"/>
  <c r="O40" i="55"/>
  <c r="H40" i="55"/>
  <c r="S39" i="55"/>
  <c r="R39" i="55"/>
  <c r="Q39" i="55"/>
  <c r="P39" i="55"/>
  <c r="O39" i="55"/>
  <c r="H39" i="55"/>
  <c r="S38" i="55"/>
  <c r="R38" i="55"/>
  <c r="Q38" i="55"/>
  <c r="P38" i="55"/>
  <c r="O38" i="55"/>
  <c r="H38" i="55"/>
  <c r="S37" i="55"/>
  <c r="R37" i="55"/>
  <c r="Q37" i="55"/>
  <c r="P37" i="55"/>
  <c r="O37" i="55"/>
  <c r="H37" i="55"/>
  <c r="S36" i="55"/>
  <c r="R36" i="55"/>
  <c r="Q36" i="55"/>
  <c r="P36" i="55"/>
  <c r="O36" i="55"/>
  <c r="H36" i="55"/>
  <c r="S35" i="55"/>
  <c r="R35" i="55"/>
  <c r="Q35" i="55"/>
  <c r="P35" i="55"/>
  <c r="O35" i="55"/>
  <c r="H35" i="55"/>
  <c r="S34" i="55"/>
  <c r="R34" i="55"/>
  <c r="Q34" i="55"/>
  <c r="P34" i="55"/>
  <c r="O34" i="55"/>
  <c r="H34" i="55"/>
  <c r="S33" i="55"/>
  <c r="R33" i="55"/>
  <c r="Q33" i="55"/>
  <c r="P33" i="55"/>
  <c r="O33" i="55"/>
  <c r="H33" i="55"/>
  <c r="S32" i="55"/>
  <c r="R32" i="55"/>
  <c r="Q32" i="55"/>
  <c r="P32" i="55"/>
  <c r="O32" i="55"/>
  <c r="H32" i="55"/>
  <c r="S31" i="55"/>
  <c r="R31" i="55"/>
  <c r="Q31" i="55"/>
  <c r="P31" i="55"/>
  <c r="O31" i="55"/>
  <c r="H31" i="55"/>
  <c r="S30" i="55"/>
  <c r="R30" i="55"/>
  <c r="Q30" i="55"/>
  <c r="P30" i="55"/>
  <c r="O30" i="55"/>
  <c r="H30" i="55"/>
  <c r="S29" i="55"/>
  <c r="R29" i="55"/>
  <c r="Q29" i="55"/>
  <c r="P29" i="55"/>
  <c r="O29" i="55"/>
  <c r="H29" i="55"/>
  <c r="S28" i="55"/>
  <c r="R28" i="55"/>
  <c r="Q28" i="55"/>
  <c r="P28" i="55"/>
  <c r="O28" i="55"/>
  <c r="H28" i="55"/>
  <c r="S27" i="55"/>
  <c r="R27" i="55"/>
  <c r="Q27" i="55"/>
  <c r="P27" i="55"/>
  <c r="O27" i="55"/>
  <c r="H27" i="55"/>
  <c r="S26" i="55"/>
  <c r="R26" i="55"/>
  <c r="Q26" i="55"/>
  <c r="P26" i="55"/>
  <c r="O26" i="55"/>
  <c r="H26" i="55"/>
  <c r="S25" i="55"/>
  <c r="R25" i="55"/>
  <c r="Q25" i="55"/>
  <c r="P25" i="55"/>
  <c r="O25" i="55"/>
  <c r="H25" i="55"/>
  <c r="S24" i="55"/>
  <c r="R24" i="55"/>
  <c r="Q24" i="55"/>
  <c r="P24" i="55"/>
  <c r="O24" i="55"/>
  <c r="H24" i="55"/>
  <c r="S23" i="55"/>
  <c r="R23" i="55"/>
  <c r="Q23" i="55"/>
  <c r="P23" i="55"/>
  <c r="O23" i="55"/>
  <c r="H23" i="55"/>
  <c r="S22" i="55"/>
  <c r="R22" i="55"/>
  <c r="Q22" i="55"/>
  <c r="P22" i="55"/>
  <c r="O22" i="55"/>
  <c r="H22" i="55"/>
  <c r="S21" i="55"/>
  <c r="R21" i="55"/>
  <c r="Q21" i="55"/>
  <c r="P21" i="55"/>
  <c r="O21" i="55"/>
  <c r="H21" i="55"/>
  <c r="S20" i="55"/>
  <c r="R20" i="55"/>
  <c r="Q20" i="55"/>
  <c r="P20" i="55"/>
  <c r="O20" i="55"/>
  <c r="H20" i="55"/>
  <c r="S19" i="55"/>
  <c r="R19" i="55"/>
  <c r="Q19" i="55"/>
  <c r="P19" i="55"/>
  <c r="O19" i="55"/>
  <c r="H19" i="55"/>
  <c r="S18" i="55"/>
  <c r="R18" i="55"/>
  <c r="Q18" i="55"/>
  <c r="P18" i="55"/>
  <c r="O18" i="55"/>
  <c r="H18" i="55"/>
  <c r="S17" i="55"/>
  <c r="R17" i="55"/>
  <c r="Q17" i="55"/>
  <c r="P17" i="55"/>
  <c r="O17" i="55"/>
  <c r="H17" i="55"/>
  <c r="S16" i="55"/>
  <c r="R16" i="55"/>
  <c r="Q16" i="55"/>
  <c r="P16" i="55"/>
  <c r="O16" i="55"/>
  <c r="H16" i="55"/>
  <c r="S15" i="55"/>
  <c r="R15" i="55"/>
  <c r="Q15" i="55"/>
  <c r="P15" i="55"/>
  <c r="O15" i="55"/>
  <c r="H15" i="55"/>
  <c r="S14" i="55"/>
  <c r="R14" i="55"/>
  <c r="Q14" i="55"/>
  <c r="P14" i="55"/>
  <c r="O14" i="55"/>
  <c r="H14" i="55"/>
  <c r="S13" i="55"/>
  <c r="R13" i="55"/>
  <c r="Q13" i="55"/>
  <c r="P13" i="55"/>
  <c r="O13" i="55"/>
  <c r="H13" i="55"/>
  <c r="S12" i="55"/>
  <c r="R12" i="55"/>
  <c r="Q12" i="55"/>
  <c r="P12" i="55"/>
  <c r="O12" i="55"/>
  <c r="H12" i="55"/>
  <c r="Q11" i="55"/>
  <c r="O11" i="55"/>
  <c r="H11" i="55"/>
  <c r="S10" i="55"/>
  <c r="R10" i="55"/>
  <c r="Q10" i="55"/>
  <c r="P10" i="55"/>
  <c r="O10" i="55"/>
  <c r="H10" i="55"/>
  <c r="S9" i="55"/>
  <c r="R9" i="55"/>
  <c r="Q9" i="55"/>
  <c r="P9" i="55"/>
  <c r="O9" i="55"/>
  <c r="H9" i="55"/>
  <c r="S8" i="55"/>
  <c r="R8" i="55"/>
  <c r="Q8" i="55"/>
  <c r="P8" i="55"/>
  <c r="O8" i="55"/>
  <c r="H8" i="55"/>
  <c r="S7" i="55"/>
  <c r="R7" i="55"/>
  <c r="Q7" i="55"/>
  <c r="P7" i="55"/>
  <c r="O7" i="55"/>
  <c r="H7" i="55"/>
  <c r="S6" i="55"/>
  <c r="R6" i="55"/>
  <c r="Q6" i="55"/>
  <c r="P6" i="55"/>
  <c r="O6" i="55"/>
  <c r="H6" i="55"/>
  <c r="S5" i="55"/>
  <c r="R5" i="55"/>
  <c r="Q5" i="55"/>
  <c r="P5" i="55"/>
  <c r="O5" i="55"/>
  <c r="H5" i="55"/>
  <c r="S4" i="55"/>
  <c r="R4" i="55"/>
  <c r="Q4" i="55"/>
  <c r="P4" i="55"/>
  <c r="O4" i="55"/>
  <c r="H4" i="55"/>
  <c r="S3" i="55"/>
  <c r="R3" i="55"/>
  <c r="Q3" i="55"/>
  <c r="P3" i="55"/>
  <c r="O3" i="55"/>
  <c r="H3" i="55"/>
  <c r="Q2" i="55"/>
  <c r="O2" i="55"/>
  <c r="H2" i="55"/>
  <c r="P11" i="55" l="1"/>
  <c r="R11" i="55"/>
  <c r="P2" i="55"/>
  <c r="R2" i="55"/>
  <c r="S2" i="55"/>
  <c r="S11" i="55" l="1"/>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C30" i="38" l="1"/>
  <c r="J30" i="38" s="1"/>
  <c r="B5" i="38" l="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D17" i="20" l="1"/>
  <c r="H17" i="20"/>
  <c r="I17" i="20"/>
  <c r="J17" i="20"/>
  <c r="F17" i="20"/>
  <c r="E17" i="20"/>
  <c r="G17" i="20"/>
</calcChain>
</file>

<file path=xl/sharedStrings.xml><?xml version="1.0" encoding="utf-8"?>
<sst xmlns="http://schemas.openxmlformats.org/spreadsheetml/2006/main" count="887" uniqueCount="361">
  <si>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</si>
  <si>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</si>
  <si>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</si>
  <si>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</si>
  <si>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</si>
  <si>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</si>
  <si>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</si>
  <si>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</si>
  <si>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</si>
  <si>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</si>
  <si>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</si>
  <si>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</si>
  <si>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</si>
  <si>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</si>
  <si>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</si>
  <si>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</si>
  <si>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</si>
  <si>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</si>
  <si>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</si>
  <si>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</si>
  <si>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</si>
  <si>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</si>
  <si>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</si>
  <si>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</si>
  <si>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</si>
  <si>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</si>
  <si>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</si>
  <si>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</si>
  <si>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</si>
  <si>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</si>
  <si>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</si>
  <si>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</si>
  <si>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</si>
  <si>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</si>
  <si>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</si>
  <si>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</si>
  <si>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</si>
  <si>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</si>
  <si>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</si>
  <si>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</si>
  <si>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</si>
  <si>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</si>
  <si>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</si>
  <si>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</si>
  <si>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</si>
  <si>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</si>
  <si>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</si>
  <si>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</si>
  <si>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</si>
  <si>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</si>
  <si>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</si>
  <si>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</si>
  <si>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</si>
  <si>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</si>
  <si>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</si>
  <si>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</si>
  <si>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</si>
  <si>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</si>
  <si>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</si>
  <si>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</si>
  <si>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</si>
  <si>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</si>
  <si>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</si>
  <si>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</si>
  <si>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</si>
  <si>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</si>
  <si>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</si>
  <si>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</si>
  <si>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</si>
  <si>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</si>
  <si>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</si>
  <si>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</si>
  <si>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</si>
  <si>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</si>
  <si>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</si>
  <si>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</si>
  <si>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</si>
  <si>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</si>
  <si>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</si>
  <si>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</si>
  <si>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</si>
  <si>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</si>
  <si>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</si>
  <si>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</si>
  <si>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</si>
  <si>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</si>
  <si>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</si>
  <si>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</si>
  <si>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</si>
  <si>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</si>
  <si>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</si>
  <si>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</si>
  <si>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</si>
  <si>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</si>
  <si>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</si>
  <si>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</si>
  <si>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</si>
  <si>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</si>
  <si>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</si>
  <si>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</si>
  <si>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</si>
  <si>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</si>
  <si>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</si>
  <si>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</si>
  <si>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</si>
  <si>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</si>
  <si>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</si>
  <si>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Ostvarena orijentaciona norma iz    CMS-a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</si>
  <si>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</si>
  <si>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</si>
  <si>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</si>
  <si>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</si>
  <si>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</si>
  <si>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</si>
  <si>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</si>
  <si>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</si>
  <si>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</si>
  <si>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</si>
  <si>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</si>
  <si>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</si>
  <si>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</si>
  <si>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</si>
  <si>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</si>
  <si>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</si>
  <si>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</si>
  <si>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</si>
  <si>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</si>
  <si>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</si>
  <si>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</si>
  <si>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</si>
  <si>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</si>
  <si>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</si>
  <si>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</si>
  <si>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</si>
  <si>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</si>
  <si>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</si>
  <si>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</si>
  <si>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</si>
  <si>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</si>
  <si>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</si>
  <si>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</si>
  <si>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</si>
  <si>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</si>
  <si>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</si>
  <si>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</si>
  <si>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</si>
  <si>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</si>
  <si>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</si>
  <si>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</si>
  <si>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</si>
  <si>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</si>
  <si>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</si>
  <si>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</si>
  <si>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</si>
  <si>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</si>
  <si>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</si>
  <si>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</si>
  <si>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</si>
  <si>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</si>
  <si>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</si>
  <si>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</si>
  <si>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</si>
  <si>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</si>
  <si>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</si>
  <si>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</si>
  <si>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</si>
  <si>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</si>
  <si>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</si>
  <si>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</si>
  <si>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</si>
  <si>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</si>
  <si>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</si>
  <si>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</si>
  <si>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</si>
  <si>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Tabela IIIb</t>
  </si>
  <si>
    <t>Broj presuda koje su ukinute i predmet je vraćen na ponovno suđenje</t>
  </si>
  <si>
    <t xml:space="preserve">Obrazloženje: </t>
  </si>
  <si>
    <t>UkinVracPonSud</t>
  </si>
  <si>
    <t>KANTONALNI/OKRUŽNI SUDOVI</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</si>
  <si>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</si>
  <si>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</si>
  <si>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t>Kvalitet sudskih odluka:</t>
  </si>
  <si>
    <t>Gž</t>
  </si>
  <si>
    <t>Pž</t>
  </si>
  <si>
    <t>Rsž</t>
  </si>
  <si>
    <t>Ostalo*</t>
  </si>
  <si>
    <t>Ratni zločini</t>
  </si>
  <si>
    <t>Kž</t>
  </si>
  <si>
    <t>Kžk</t>
  </si>
  <si>
    <t>Kmž</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</si>
  <si>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</si>
  <si>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</si>
  <si>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</si>
  <si>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</si>
  <si>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</si>
  <si>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</si>
  <si>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</si>
  <si>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</si>
  <si>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</si>
  <si>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</si>
  <si>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</si>
  <si>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</si>
  <si>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</si>
  <si>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</si>
  <si>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</si>
  <si>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</si>
  <si>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</si>
  <si>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</si>
  <si>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Kvalitet sudskih odluka prema članu 18. stav (1) tačka a) Kriterija (S) i članu 17. stav (1) Kriterija (PS i PSO)</t>
  </si>
  <si>
    <t>Broj ostvarenih bodova za kvalitet prema članu 18. stav (1) tačka a) Kriterija (S) i članu 17. stav (1) Kriterija (PS i PSO)</t>
  </si>
  <si>
    <t>Kvalitet sudskih odluka prema članu 18. stav (1) tačka b) Kriterija (S) i članu 17. stav (2) Kriterija (PS i PSO)</t>
  </si>
  <si>
    <t>Broj ostvarenih bodova za kvalitet prema članu 18. stav 1. tačka b) Kriterija (S) i članu 17. stav (2) Kriterija (PS i PSO)</t>
  </si>
  <si>
    <t>NAPOMENA 7: Podatak o Procentu ostvarene orijentacijske norme prema čl. 9. Pravilnika o orijentacijskim mjerilima se preuzima iz POMOĆNE TABELE ZA VEĆE VREDNOVANJE PREDMETA.</t>
  </si>
  <si>
    <r>
      <t xml:space="preserve">Naziv odjela - </t>
    </r>
    <r>
      <rPr>
        <sz val="10"/>
        <color rgb="FFFF0000"/>
        <rFont val="Arial"/>
        <family val="2"/>
      </rPr>
      <t>podatak je automatski prenesen iz Tabele IIa - OBAVEZNO ZADRŽATI REDOSLIJED NPF-a iz Tabele IIa</t>
    </r>
  </si>
  <si>
    <r>
      <t>Pravosudna funkcija -</t>
    </r>
    <r>
      <rPr>
        <sz val="10"/>
        <color rgb="FFFF0000"/>
        <rFont val="Arial"/>
        <family val="2"/>
      </rPr>
      <t xml:space="preserve"> podatak je automatski prenesen iz Tabele IIa - OBAVEZNO ZADRŽATI REDOSLIJED NPF-a iz Tabele IIa</t>
    </r>
  </si>
  <si>
    <t xml:space="preserve">Kontrolnik </t>
  </si>
  <si>
    <r>
      <t xml:space="preserve">Tabela Ia </t>
    </r>
    <r>
      <rPr>
        <u/>
        <sz val="11"/>
        <rFont val="Arial"/>
        <family val="2"/>
        <charset val="238"/>
      </rPr>
      <t>- Kvalitet sudskih odluka po vrstama predmeta</t>
    </r>
  </si>
  <si>
    <r>
      <t xml:space="preserve">Broj donesenih odluka na koje se može izjaviti pravni lijek - </t>
    </r>
    <r>
      <rPr>
        <sz val="10"/>
        <color rgb="FFFF0000"/>
        <rFont val="Arial"/>
        <family val="2"/>
      </rPr>
      <t>pogledati NAPOMENU 2</t>
    </r>
  </si>
  <si>
    <r>
      <t xml:space="preserve"> Broj ukinutih odluka - </t>
    </r>
    <r>
      <rPr>
        <sz val="10"/>
        <color rgb="FFFF0000"/>
        <rFont val="Arial"/>
        <family val="2"/>
      </rPr>
      <t>pogledati NAPOMENU 2</t>
    </r>
  </si>
  <si>
    <t>Broj bodova koji se dodjeljuje predsjedniku sudskog odjeljenja</t>
  </si>
  <si>
    <t>Građanski referat</t>
  </si>
  <si>
    <t>Krivični referat</t>
  </si>
  <si>
    <t>Upravni referat</t>
  </si>
  <si>
    <r>
      <t>IX</t>
    </r>
    <r>
      <rPr>
        <vertAlign val="superscript"/>
        <sz val="9"/>
        <rFont val="Arial"/>
        <family val="2"/>
      </rPr>
      <t>1</t>
    </r>
  </si>
  <si>
    <t>BODOVANJE ZA OSTVARENU KOLEKTIVNU NORMU SUDA U SKLADU SA ČLANOM 11. STAV (2) KRITERIJA ZA OCJENJIVANJE RADA PREDSJEDNIKA SUDOVA I PREDSJEDNIKA SUDSKIH ODJELJENJA U BiH</t>
  </si>
  <si>
    <t>BODOVANJE ZA OSTVARENU KOLEKTIVNU NORMU SUDA U SKLADU SA ČLANOM 11. STAV (3) KRITERIJA ZA OCJENJIVANJE RADA PREDSJEDNIKA SUDOVA I PREDSJEDNIKA SUDSKIH ODJELJENJA U BiH</t>
  </si>
  <si>
    <t>BODOVANJE ZA BROJ RIJEŠENIH PREDMETA U SUDU U SKLADU SA ČLANOM 12. STAV (1) KRITERIJA ZA OCJENJIVANJE RADA PREDSJEDNIKA SUDOVA I PREDSJEDNIKA SUDSKIH ODJELJENJA U BiH</t>
  </si>
  <si>
    <t>BODOVANJE ZA BROJ RIJEŠENIH PREDMETA U SUDU U SKLADU SA ČLANOM 12. STAV (2) KRITERIJA ZA OCJENJIVANJE RADA PREDSJEDNIKA SUDOVA I PREDSJEDNIKA SUDSKIH ODJELJENJA U BiH</t>
  </si>
  <si>
    <t>Broj preinačenih odluka donijetih na raspravi ili na pretresu pred višim sudom****</t>
  </si>
  <si>
    <t>Broj preinačenih odluka donijetih na raspravi ili na pretresu pred višim sudom</t>
  </si>
  <si>
    <r>
      <t xml:space="preserve">Tabela Ib - </t>
    </r>
    <r>
      <rPr>
        <u/>
        <sz val="13"/>
        <rFont val="Arial"/>
        <family val="2"/>
      </rPr>
      <t xml:space="preserve">Kvalitet sudskih odluka po odjeljenjima - </t>
    </r>
    <r>
      <rPr>
        <sz val="13"/>
        <rFont val="Arial"/>
        <family val="2"/>
      </rPr>
      <t>(Ukoliko sud nema formirana odjeljenja nije potrebno popunjavati Tabelu Ib - zanemariti kontrolnike)*</t>
    </r>
  </si>
  <si>
    <t>Naziv odjeljenja **</t>
  </si>
  <si>
    <t xml:space="preserve">Broj preinačenih odluka donijetih na raspravi ili na pretresu pred višim sudom </t>
  </si>
  <si>
    <t>* Sud u kojem su formirana odjeljenja obavezan je da popuni Tabelu Ib.</t>
  </si>
  <si>
    <t>Odjel za pravosudnu analitiku i izvještavanje, na telefon: 033 704 616 ili 033 707 584.</t>
  </si>
  <si>
    <t>Tabele za izvještavanje o radu suda sadrže detaljnije napomene koje je potrebno imati u vidu prilikom popunjavanja tabela.</t>
  </si>
  <si>
    <t>1.1.2020.-31.12.2020.</t>
  </si>
  <si>
    <t>Ostvarena kolektivna norma za sud u 2020. godini</t>
  </si>
  <si>
    <t>Ukupno 2019*</t>
  </si>
  <si>
    <r>
      <t>* Unesite podatak o</t>
    </r>
    <r>
      <rPr>
        <i/>
        <sz val="10"/>
        <rFont val="Arial"/>
        <family val="2"/>
      </rPr>
      <t xml:space="preserve"> Ukupnom broju donesenih odluka na koje se može izjaviti pravni lijek</t>
    </r>
    <r>
      <rPr>
        <sz val="10"/>
        <rFont val="Arial"/>
        <family val="2"/>
      </rPr>
      <t xml:space="preserve"> iz izvještaja koji ste dostavili za 2019. godinu. Ukoliko je razlika u </t>
    </r>
    <r>
      <rPr>
        <i/>
        <sz val="10"/>
        <rFont val="Arial"/>
        <family val="2"/>
      </rPr>
      <t>Ukupnom broju donesenih odluka na koje se može izjaviti pravni lijek</t>
    </r>
    <r>
      <rPr>
        <sz val="10"/>
        <rFont val="Arial"/>
        <family val="2"/>
      </rPr>
      <t xml:space="preserve"> u periodu 2019/2020 veća od 20% aktiviraće se kontrolnik i potrebno je da obrazložite uzroke za nastanak te razlike. </t>
    </r>
  </si>
  <si>
    <r>
      <t xml:space="preserve">1 </t>
    </r>
    <r>
      <rPr>
        <b/>
        <sz val="10"/>
        <color rgb="FFFF0000"/>
        <rFont val="Arial"/>
        <family val="2"/>
      </rPr>
      <t xml:space="preserve">Kvalitet rada sudskih odluka se automatski obračunava.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</si>
  <si>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NAPOMENA 1: U Tabelu Ia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2020. godini ili iz drugih razloga (ostavke, razrješenja), a u 2020.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</si>
  <si>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3: U Tabelu Ib se manuelno unose podaci o broju odluka iz Tabele Ia.
Podaci iz Tabele Ia unose se u Tabelu Ib na način da se podaci iz Tabele Ia raspoređuju i zbirno iskazuju u Tabeli 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Ukupan broj odluka u sudu iz Tabele Ia i IIIa mora biti jednak ukupnom broju odluka u Tabeli Ib, u suprotnom aktiviraće se kontrolnici što ukazuje na potrebu provjere ispravnosti unosa podataka.</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</si>
  <si>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</si>
  <si>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t>Procenat  ostvarene propisane godišnje orijentacijske norme u 2020. godini</t>
  </si>
  <si>
    <t xml:space="preserve">Ukupno ostvarena orijentacijska norma u 2020. godini </t>
  </si>
  <si>
    <r>
      <t>Tabela IIb -Obračun norme za nosioce pravosudne funkcije koji su u toku godine prešli iz jednog suda u drugi sud, ako su funkciju obavljali u sudovima istog nivoa - Obračun prema Instrukciji dio: II POSEBNI SLUČAJEVI IZVJEŠTAVANJA 3) a) - (</t>
    </r>
    <r>
      <rPr>
        <u/>
        <sz val="14"/>
        <color rgb="FFFF0000"/>
        <rFont val="Arial"/>
        <family val="2"/>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 xml:space="preserve">) </t>
    </r>
  </si>
  <si>
    <t>Ukupna ostvarena orijentacijska norma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</si>
  <si>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</si>
  <si>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Individualni kvalitet NPF-a koji je radio u dva suda u toku perioda izvještavanja</t>
  </si>
  <si>
    <r>
      <rPr>
        <b/>
        <u/>
        <sz val="11"/>
        <color theme="1"/>
        <rFont val="Arial"/>
        <family val="2"/>
      </rPr>
      <t>Tabela IIIb</t>
    </r>
    <r>
      <rPr>
        <u/>
        <sz val="11"/>
        <color theme="1"/>
        <rFont val="Arial"/>
        <family val="2"/>
      </rPr>
      <t xml:space="preserve"> - Obračun individualnog kvaliteta odluka nosilaca pravosudnih funkcija koji su u periodu izvještavanja radili u dva suda, ako su funkciju obavljali u sudovima istog nivoa,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rPr>
      <t>pogledati NAPOMENU 2a</t>
    </r>
    <r>
      <rPr>
        <u/>
        <sz val="11"/>
        <color theme="1"/>
        <rFont val="Arial"/>
        <family val="2"/>
      </rPr>
      <t>)</t>
    </r>
  </si>
  <si>
    <t xml:space="preserve">** Kvalitet rada sudskih odluka se automatski obračunava.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</si>
  <si>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t>
  </si>
  <si>
    <t>NAPOMENA 1: Kvalitet odluka predsjednika suda i sudija u Tabeli IIIa i IIIb automatski se obračunava.</t>
  </si>
  <si>
    <t>Kompletni materijali u vezi procesa izvještavanja u sudovima dostupni su na linku:</t>
  </si>
  <si>
    <r>
      <t xml:space="preserve">Popunjene tabele poslati na e-mail adresu: </t>
    </r>
    <r>
      <rPr>
        <b/>
        <i/>
        <sz val="12"/>
        <rFont val="Times New Roman"/>
        <family val="1"/>
      </rPr>
      <t>vstvstatistika@pravosudje.ba</t>
    </r>
    <r>
      <rPr>
        <b/>
        <sz val="12"/>
        <rFont val="Times New Roman"/>
        <family val="1"/>
      </rPr>
      <t xml:space="preserve"> do 1.2.2021. godine.</t>
    </r>
  </si>
  <si>
    <t xml:space="preserve">Za sva eventualna pitanja vezano za popunjavanje tabela molimo Vas da kontaktirate </t>
  </si>
  <si>
    <t>NAPOMENA 2: U broj donesenih odluka na koje se može izjaviti pravni lijek (Kolona I) i broj ukinutih odluka (Kolona VII) prilikom računanja procenta ukinutih odluka neće se uzimati u obračun odluke koje su ukinute u sadržajno nebitnom dijelu odnosno ako je odluka ukinuta ili se smatra ukinutom zbog toga što je instancioni sud nakon donošenja ispitivane odluke izmijenio sudsku praksu. Odlukama ukinutim u sadržajno nebitnom dijelu smatraju se odluke ukinute u pogledu odluke o troškovima i zakonskoj kamati. Sud više instance će u popratnom aktu naznačiti ako je odluka ukinuta ili preinačena zbog toga što je instancioni sud izmijenio sudsku praksu nakon donošenja ispitivane odluke.
NAPOMENA 3: Preinačena odluka donesena na raspravi ili na pretresu pred višim sudom (Kolona VI) računa se kao jedna ukinuta odluka, ako je zakonom propisano da sud više instance ne smije povodom žalbe ukinuti prvostepenu odluku i vratiti predmet nižestepenom sudu na ponovno odlučivanje, izuzev ako je rasprava ili pretres pred višim sudom održana zbog novih činjenica i novih dokaza iznesenih u žalbi.</t>
  </si>
  <si>
    <t>** Sud u Kolonu “Naziv odjeljenja” obavezan je da manuelno unese nazive svih formiranih odjeljenja u sudu. Ukoliko u sudu za određenu pravnu oblast nije formirano odjeljenje, sud ima obavezu i takve odluke unijeti u Tabelu Ib s tim da će u koloni "Naziv odjeljenja" unijeti  "Odluke bez odjeljenja" i popuniti ostale kolone Tabele Ib. Npr. Sud ima formirano izvršno i parnično odjeljenje, a nema stečajno odjeljenje. Sud će u trećem redu Tabele Ib unijeti Odluke bez odjeljenja i unijeti broj odluka za stečajne predmete po kolonama.</t>
  </si>
  <si>
    <r>
      <t xml:space="preserve">Broj dana opravdanog  odsustva </t>
    </r>
    <r>
      <rPr>
        <b/>
        <sz val="10"/>
        <color rgb="FFFF0000"/>
        <rFont val="Arial"/>
        <family val="2"/>
      </rPr>
      <t>(pogledati NAPOMENU 9)</t>
    </r>
  </si>
  <si>
    <t>NAPOMENA 2: Kolona VIII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1.4.2020.
Ukupan broj dana za obračun norme = (366 – 31 – 29 – 31) / 7 * 5 = 196</t>
  </si>
  <si>
    <t>NAPOMENA 3: Ukoliko je nosilac pravosudne funkcije dužan ostvariti procenat orijentacijske norme koji nije ponuđen u padajućem meniju u poljima iz kolone V, podaci o ostvarenoj orijentacijskoj normi takvog nosioca pravosudne funkcije se unose u dio tabele u kojem su polja kolone V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</si>
  <si>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NAPOMENA 4: U Tabelu IIa se unose podaci za sve nosioce pravosudne funkcije koji su u toku godine obavljali funkciju u sudu.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u kojem je nosilac pravosudne funkcije obavljao funkciju duži period godine ako je funkciju obavljao u dva suda istog nivoa (II dio - tačka 3a - za obračun individualne norme). Sudskim instancama različitog nivoa se smatraju kako slijedi:
a) Apelaciono odjeljenje Suda Bosne i Hercegovine, Vrhovni sud Federacije Bosne i Hercegovine, Vrhovni sud Republike Srpske i Apelacioni sud Brčko Distrikta Bosne i Hercegovine;
b) Upravno i Krivično odjeljenje Suda Bosne i Hercegovine, Osnovni sud Brčko Distrikta Bosne i Hercegovine, kantonalni sudovi, okružni sudovi i Viši privredni sud u Banja Luci; i
c) Općinski sudovi, osnovni sudovi i okružni privredni sudovi.
U slučaju ako je nosilac pravosudne funkcije obavljao funkciju u dva suda različitog nivoa, sud u Tabelu IIa unosi podake o ostvarenoj orijentacionoj normi imajući u vidu samo rezultate koje je nosilac pravosudne fukcije ostvario u tom sudu. Sud u kojem je nosilac pravosudne funkcije obavljao funkciju kraći dio perioda godine unosi podatke o ostvarenoj orijentacionoj normi radi obračuna kolektivne orijentacione norme. Sud u kojem je nosilac pravosudne funkcije obavljao funkciju duži dio perioda godine unosi podatke o ostvarenoj orijentacionoj normi radi obračuna individualne orijentacione norme nosioca pravosudne funkcije i obračuna kolektivne orijentacione norme.
Podaci o ostvarenoj normi se obračunavaju u skladu sa Instrukcijom za obračun individualne i kolektivne orijentacione norme u sudovima (II dio – tačka 2 i tačka 3a).</t>
  </si>
  <si>
    <t>NAPOMENA 5: Za nosioca pravosudne funkcije koji nije imao dovoljan broj predmeta u radu za ostvarenje norme u Tabelu II potrebno je, pored kolona II – XII, unijeti podatke i u kolone XV – XVIII, dok će se podaci iz kolona XIII, XIV i XIX automatski obračunavati. U kolone XV, XVI, XVII i XVIII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t>
  </si>
  <si>
    <t>NAPOMENA 8: Pomoćne tabele navedene u NAPOMENAMA 4, 6 i 7 kao i ostale materijale u vezi postupka izvještavanja za 2020. godinu možete preuzeti putem linka:</t>
  </si>
  <si>
    <r>
      <t xml:space="preserve">NAPOMENA 2: U Tabelu IIIa se unose podaci o kvalitetu odluka za sve nosioce pravosudne funkcije koji su u toku godine obavljali funkciju u sudu. Ukoliko je nosilac pravosudne funkcije u toku godine prvi put imenovan u sud, ili je obavljao funkciju u dva suda, ili je napustio pravosuđe u Tabelu IIIa se unose podaci koje je nosilac pravosudne funkcije ostvario u sudu koji popunjava Tabelu IIIa. 
Tabelu IIIb popunjava sud u kojem je nosilac pravosudne funkcije obavljao funkciju duži period godine ako je funkciju obavljao u dva suda istog nivoa. Podaci o ostvarenom individualnom kvalitetu odluka nosilaca pravosudne funkcije se unose pojedinačno za svaki sud u kojem je nosilac pravosudne funkcije obavljao funkciju.
</t>
    </r>
    <r>
      <rPr>
        <b/>
        <sz val="11"/>
        <color rgb="FFFF0000"/>
        <rFont val="Calibri"/>
        <family val="2"/>
        <scheme val="minor"/>
      </rPr>
      <t>U slučaju ako je nosilac pravosudne funkcije obavljao funkciju u dva suda različitog nivoa, sud u Tabelu IIIa unosi podake o ostvarenom kvalitetu odluka imajući u vidu samo rezultate koje je nosilac pravosudne fukcije ostvario u tom sudu. Sud u kojem je nosilac pravosudne funkcije obavljao funkciju kraći dio perioda godine unosi podatke o ostvarenom kvalitetu odluka radi obračuna kolektivnog kvaliteta odluka. Sud u kojem je nosilac pravosudne funkcije obavljao funkciju duži dio perioda godine unosi podatke o ostvarenom kvalitetu odluka radi obračuna individualnog kvaliteta odluka nosioca pravosudne funkcije i obračuna kolektivnog kvaliteta odluka.</t>
    </r>
  </si>
  <si>
    <t>Član VSTV-a</t>
  </si>
  <si>
    <t>Molimo Vas da u Tabeli I i naslovu e-maila (subject) kojim ćete poslati popunjene tabele navedete naziv Vašeg suda.</t>
  </si>
  <si>
    <t xml:space="preserve">NAPOMENA 4a: U Tabelu IIa, kolone II - XII, sud u kojem nosilac pravosudne funkcije redovno vrši dužnost sudije unosi podatke za nosioca pravosudne funkcije koji je odlukom VSTV BiH privremeno upućen na obavljanje sudijske dužnosti u drugi sud. U kolone X - XII unose se podaci koje je upućeni sudija ostvario u sudu u kojem redovno vrši dužnost sudije. Podaci o ostvarenoj normi sudije u sudu u kojem redovno vrši dužnost sudije i podaci o ostvarenoj normi sudije u sudu u koji je privremeno upućen unose se u Tabelu IIb. Za obadvije institucije u kolonu VI i VII unosi se cijeli period izvještavanja (01.01. - 31.12.). </t>
  </si>
  <si>
    <t>NAPOMENA 9: Podatak o broju dana opravdanog odsustva, koji je potrebno unijeti u kolonu X Tabele IIa i IIb, obavezno preuzeti iz pomoćne tabele.</t>
  </si>
  <si>
    <t xml:space="preserve">NAPOMENA 2a: U Tabelu IIIa, kolone II - XII, sud u kojem nosilac pravosudne funkcije redovno vrši dužnost sudije unosi podatke za nosioca pravosudne funkcije koji je odlukom VSTV BiH privremeno upućen na obavljanje sudijske dužnosti u drugi sud. U kolone V i VII - XII unose se podaci koje je upućeni sudija ostvario u sudu u kojem redovno vrši dužnost sudije. Podaci o ostvarenom kvalitetu odluka sudije u sudu u kojem redovno vrši dužnost sudije i podaci o ostvarenom kvalitetu odluka sudije u sudu u koji je privremeno upućen unose se u Tabelu IIIb. </t>
  </si>
  <si>
    <t xml:space="preserve">NAPOMENA 3: Ukoliko je sudija cijelu 2020. godinu proveo na radu u istom sudu, podaci o individualnom kvalitetu sudskih odluka koje je sudija ostvario u bivšem sudu ne iskazuju se u Tabelama za izvještavanje za 2020. godinu suda u kojem sudija trenutno obavlja pravosudnu funkciju.
Podaci o individualnom kvalitetu sudskih odluka koje je sudija ostvario u bivšem sudu iskazuju se u Tabelama za izvještavanje za 2020.godinu bivšeg suda (Tabela IIIA i Tabela IIIa) u kojem je sudija obavljao pravosudnu funkciju u vrijeme donošenja odluke na koju je izjavljena žalba.
</t>
  </si>
  <si>
    <t xml:space="preserve">Podaci o kvalitetu odluka za sudije koji su prestali obavljati sudijsku funkciju u sudu zbog odlaska u penziju u 2020. godini ili iz drugih razloga (ostavke, razrješenja), a u 2020.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Na navedeni način je potrebno postupati i ukoliko je sudija prestao obavljati sudijsku funkciju u 2019. godini ili ranije, a sud je u tokom 2020. godine zaprimio žalbene odluke od strane višeg suda po izjavljenom pravnom lijeku na odluke bivšeg sudije iz 2019. godine ili ranije.
                                                                                                                                                                                                                                                                                                                                                                                                                                                                                                                                                                                                                                                                 </t>
  </si>
  <si>
    <t>Ukupno ostvarena norma u ovom sudu sudija koji su odlukom VSTV BiH privremeno upućeni na obavljanje sudijske dužnosti</t>
  </si>
  <si>
    <t>NAPOMENA 1: Ostvarena kolektivna norma suda automatski se obračunava.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U kolonu "broj neriješenih predmeta sa zakonskim i procesnim smetnjama" unose se i predmeti koji nisu mogli biti riješeni s obzirom na vrijeme zaprimanja u sud i zakonom propisane rokove za preduzimanje radnji u predmetu.</t>
  </si>
  <si>
    <t>https://www.pravosudje.ba/vstv/faces/vijesti.jsp?id=71178</t>
  </si>
  <si>
    <t>KANTONALNI SUD U SARAJEVU</t>
  </si>
  <si>
    <t>Vladimir Špoljarić</t>
  </si>
  <si>
    <t>Adisa Zahiragić</t>
  </si>
  <si>
    <t>Jasenko Ružić</t>
  </si>
  <si>
    <t>Indira Jahić</t>
  </si>
  <si>
    <t>Igor Todorović</t>
  </si>
  <si>
    <t>Elvira Begović</t>
  </si>
  <si>
    <t>Sanela Rondić</t>
  </si>
  <si>
    <t>Rozita Šimić</t>
  </si>
  <si>
    <t>Žana Knežević</t>
  </si>
  <si>
    <t>Danijela Mikić</t>
  </si>
  <si>
    <t>Aida Salčinović Kuljanin</t>
  </si>
  <si>
    <t>Aida Šabanović</t>
  </si>
  <si>
    <t>Rada Bjeljac</t>
  </si>
  <si>
    <t>Slavica Džaferović</t>
  </si>
  <si>
    <t>Vildana Mujagić</t>
  </si>
  <si>
    <t>Amina Begović</t>
  </si>
  <si>
    <t>Admira Sejranić</t>
  </si>
  <si>
    <t>Amela Mahić Samardžić</t>
  </si>
  <si>
    <t>Altijana Šeta</t>
  </si>
  <si>
    <t>Amra Muhibić</t>
  </si>
  <si>
    <t>Behija Šiljak</t>
  </si>
  <si>
    <t>Dubravka Krajišnik</t>
  </si>
  <si>
    <t>Emina Kurtović Sabljica</t>
  </si>
  <si>
    <t>Emina Tahirović</t>
  </si>
  <si>
    <t>Gordana Mičović</t>
  </si>
  <si>
    <t>Gordana Stojaković</t>
  </si>
  <si>
    <t>Mirsada Dučić Čaušević</t>
  </si>
  <si>
    <t>Nađa Seferović</t>
  </si>
  <si>
    <t>Nermina Novalija</t>
  </si>
  <si>
    <t>Nives Abdagić</t>
  </si>
  <si>
    <t>Sanja Jaramaz Dedić</t>
  </si>
  <si>
    <t>Silvana Brković Mujagić</t>
  </si>
  <si>
    <t>Zinaida Mešković</t>
  </si>
  <si>
    <t>Zorana Bošković</t>
  </si>
  <si>
    <t>Nasiha Feto</t>
  </si>
  <si>
    <t>Jasmina Muratović</t>
  </si>
  <si>
    <t>Samra Akova</t>
  </si>
  <si>
    <t>Amela Selimović Fazlagić</t>
  </si>
  <si>
    <t>Jasenka Potogija</t>
  </si>
  <si>
    <t xml:space="preserve">Anabela Bogdan </t>
  </si>
  <si>
    <t>Esma Jusić</t>
  </si>
  <si>
    <t>Sanela Kovač Grabonjić</t>
  </si>
  <si>
    <t>Haris Jusufbašić</t>
  </si>
  <si>
    <t>Melika Murtezić</t>
  </si>
  <si>
    <t>KRIVIĆNI</t>
  </si>
  <si>
    <t>KRIVIČNI</t>
  </si>
  <si>
    <t>UPRAVNI</t>
  </si>
  <si>
    <t>GRAĐANSKI</t>
  </si>
  <si>
    <t>PRIVREDNI</t>
  </si>
  <si>
    <t>Haris Jusufbašuć</t>
  </si>
  <si>
    <t>Svjetlana Milišić Veličkovski</t>
  </si>
  <si>
    <t>Amir Ahmetspahić</t>
  </si>
  <si>
    <t>Milijana Bjelović</t>
  </si>
  <si>
    <t>Amer Spahić</t>
  </si>
  <si>
    <t xml:space="preserve">Alma Islamović </t>
  </si>
  <si>
    <t>Stana Imamović</t>
  </si>
  <si>
    <t>Nina Makivić</t>
  </si>
  <si>
    <t>Ranka Baškarad</t>
  </si>
  <si>
    <t>Srećko Kokor</t>
  </si>
  <si>
    <t>Indira Pašić</t>
  </si>
  <si>
    <t>Nedeljka Mađar Ramljak</t>
  </si>
  <si>
    <t>Nijaz Krnjić</t>
  </si>
  <si>
    <t>Albisa Kapić</t>
  </si>
  <si>
    <t>Adnan Baručija</t>
  </si>
  <si>
    <t>Mirjana Grubešić</t>
  </si>
  <si>
    <t>Jasmina Begović Devović</t>
  </si>
  <si>
    <t>Suada Kahrić</t>
  </si>
  <si>
    <t>Mario Anić</t>
  </si>
  <si>
    <t>Ljilja Subašić</t>
  </si>
  <si>
    <t>01.01.2020</t>
  </si>
  <si>
    <t>13.11.2020</t>
  </si>
  <si>
    <t>31.12.2020</t>
  </si>
  <si>
    <t>15.10.2020</t>
  </si>
  <si>
    <t>14.10.2020</t>
  </si>
  <si>
    <t>09.10.2020</t>
  </si>
  <si>
    <t>9 mjeseci sudija , 3 mjeseca šef odjela</t>
  </si>
  <si>
    <t>9 mjeseci predsjednik odjela</t>
  </si>
  <si>
    <t>Nusret Halilović</t>
  </si>
  <si>
    <t>Dunka Begić</t>
  </si>
  <si>
    <t>Braco Stupar</t>
  </si>
  <si>
    <t>Edina Danilović</t>
  </si>
  <si>
    <t>Nedžida Hadžić</t>
  </si>
  <si>
    <t>Davor Kelava</t>
  </si>
  <si>
    <t>10 mjeseci sudija, 2 mjeseca zamjenik pred.suda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</si>
</sst>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9" x14ac:knownFonts="1">
    <font>
      <sz val="10"/>
      <name val="Arial"/>
    </font>
    <font>
      <sz val="10"/>
      <color theme="1"/>
      <name val="Arial"/>
      <family val="2"/>
      <charset val="238"/>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vertAlign val="superscript"/>
      <sz val="10"/>
      <color rgb="FFFF0000"/>
      <name val="Arial"/>
      <family val="2"/>
    </font>
    <font>
      <sz val="9"/>
      <name val="Arial"/>
      <family val="2"/>
      <charset val="238"/>
    </font>
    <font>
      <i/>
      <sz val="9"/>
      <name val="Arial"/>
      <family val="2"/>
      <charset val="238"/>
    </font>
    <font>
      <sz val="9"/>
      <name val="Arial"/>
      <family val="2"/>
    </font>
    <font>
      <vertAlign val="superscript"/>
      <sz val="9"/>
      <name val="Arial"/>
      <family val="2"/>
    </font>
    <font>
      <b/>
      <u/>
      <sz val="13"/>
      <name val="Arial"/>
      <family val="2"/>
    </font>
    <font>
      <u/>
      <sz val="13"/>
      <name val="Arial"/>
      <family val="2"/>
    </font>
    <font>
      <sz val="13"/>
      <name val="Arial"/>
      <family val="2"/>
    </font>
    <font>
      <sz val="10"/>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59999389629810485"/>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59">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4" fillId="0" borderId="0"/>
    <xf numFmtId="0" fontId="4" fillId="0" borderId="0"/>
    <xf numFmtId="0" fontId="4" fillId="0" borderId="0"/>
    <xf numFmtId="0" fontId="4" fillId="0" borderId="0"/>
    <xf numFmtId="0" fontId="3"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3" fillId="0" borderId="0"/>
    <xf numFmtId="0" fontId="45" fillId="0" borderId="0"/>
    <xf numFmtId="0" fontId="3" fillId="0" borderId="0"/>
    <xf numFmtId="9" fontId="45" fillId="0" borderId="0" applyFont="0" applyFill="0" applyBorder="0" applyAlignment="0" applyProtection="0"/>
    <xf numFmtId="0" fontId="3" fillId="0" borderId="0"/>
    <xf numFmtId="0" fontId="3" fillId="0" borderId="0"/>
    <xf numFmtId="0" fontId="45" fillId="0" borderId="0"/>
    <xf numFmtId="0" fontId="45" fillId="0" borderId="0"/>
    <xf numFmtId="0" fontId="3" fillId="0" borderId="0"/>
    <xf numFmtId="0" fontId="3" fillId="0" borderId="0"/>
    <xf numFmtId="0" fontId="3" fillId="0" borderId="0"/>
    <xf numFmtId="0" fontId="75" fillId="0" borderId="0" applyNumberFormat="0" applyFill="0" applyBorder="0" applyAlignment="0" applyProtection="0"/>
    <xf numFmtId="9" fontId="98" fillId="0" borderId="0" applyFont="0" applyFill="0" applyBorder="0" applyAlignment="0" applyProtection="0"/>
  </cellStyleXfs>
  <cellXfs count="733">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4" fillId="29" borderId="0" xfId="39" applyFill="1" applyBorder="1" applyProtection="1"/>
    <xf numFmtId="0" fontId="4" fillId="29" borderId="0" xfId="39" applyFill="1" applyProtection="1"/>
    <xf numFmtId="0" fontId="8" fillId="29" borderId="0" xfId="37" applyFont="1" applyFill="1" applyBorder="1" applyProtection="1"/>
    <xf numFmtId="0" fontId="6"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6" fillId="25" borderId="20" xfId="39" applyFont="1" applyFill="1" applyBorder="1" applyAlignment="1" applyProtection="1">
      <alignment horizontal="center"/>
    </xf>
    <xf numFmtId="0" fontId="6"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5"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4"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4" fillId="25" borderId="20" xfId="40" applyFill="1" applyBorder="1" applyAlignment="1" applyProtection="1">
      <alignment horizontal="center"/>
    </xf>
    <xf numFmtId="0" fontId="4" fillId="25" borderId="21" xfId="40" applyFill="1" applyBorder="1" applyAlignment="1" applyProtection="1">
      <alignment horizontal="center"/>
    </xf>
    <xf numFmtId="0" fontId="4" fillId="25" borderId="21" xfId="40" applyFont="1" applyFill="1" applyBorder="1" applyAlignment="1" applyProtection="1">
      <alignment horizontal="center"/>
    </xf>
    <xf numFmtId="0" fontId="5" fillId="29" borderId="0" xfId="40" applyFont="1" applyFill="1" applyBorder="1" applyProtection="1"/>
    <xf numFmtId="0" fontId="6" fillId="25" borderId="20" xfId="40" applyFont="1" applyFill="1" applyBorder="1" applyAlignment="1" applyProtection="1">
      <alignment horizontal="center"/>
    </xf>
    <xf numFmtId="0" fontId="6" fillId="25" borderId="23" xfId="40" applyFont="1" applyFill="1" applyBorder="1" applyAlignment="1" applyProtection="1">
      <alignment horizontal="center"/>
    </xf>
    <xf numFmtId="0" fontId="10" fillId="30" borderId="16" xfId="40" applyFont="1" applyFill="1" applyBorder="1" applyProtection="1"/>
    <xf numFmtId="0" fontId="8" fillId="29" borderId="0" xfId="40" applyFont="1" applyFill="1" applyBorder="1" applyProtection="1"/>
    <xf numFmtId="0" fontId="5"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4" fillId="29" borderId="0" xfId="37" applyFill="1" applyBorder="1" applyProtection="1"/>
    <xf numFmtId="0" fontId="8"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8" fillId="29" borderId="0" xfId="37" applyFont="1" applyFill="1" applyBorder="1" applyAlignment="1" applyProtection="1"/>
    <xf numFmtId="0" fontId="0" fillId="29" borderId="0" xfId="0" applyFill="1" applyAlignment="1" applyProtection="1"/>
    <xf numFmtId="0" fontId="8" fillId="29" borderId="0" xfId="0" applyFont="1" applyFill="1" applyProtection="1"/>
    <xf numFmtId="0" fontId="0" fillId="25" borderId="12" xfId="0" applyFill="1" applyBorder="1" applyAlignment="1" applyProtection="1">
      <alignment horizontal="center" vertical="center" wrapText="1"/>
    </xf>
    <xf numFmtId="0" fontId="8"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8" fillId="0" borderId="0" xfId="38" applyFont="1" applyFill="1" applyBorder="1" applyAlignment="1" applyProtection="1">
      <alignment horizontal="center" vertical="center" wrapText="1"/>
    </xf>
    <xf numFmtId="0" fontId="8" fillId="0" borderId="0" xfId="37" applyFont="1" applyFill="1" applyBorder="1" applyProtection="1"/>
    <xf numFmtId="0" fontId="8" fillId="25" borderId="10" xfId="38" applyFont="1" applyFill="1" applyBorder="1" applyAlignment="1" applyProtection="1">
      <alignment horizontal="center" vertical="center" wrapText="1"/>
    </xf>
    <xf numFmtId="0" fontId="8" fillId="0" borderId="0" xfId="37" applyFont="1" applyFill="1" applyBorder="1" applyAlignment="1" applyProtection="1">
      <alignment horizontal="center" vertical="center" wrapText="1"/>
    </xf>
    <xf numFmtId="0" fontId="8" fillId="24" borderId="19" xfId="37" applyFont="1" applyFill="1" applyBorder="1" applyAlignment="1" applyProtection="1">
      <alignment vertical="center"/>
      <protection locked="0"/>
    </xf>
    <xf numFmtId="0" fontId="8"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6" fillId="25" borderId="20" xfId="0" applyFont="1" applyFill="1" applyBorder="1" applyAlignment="1" applyProtection="1">
      <alignment horizontal="center" vertical="center" wrapText="1"/>
    </xf>
    <xf numFmtId="0" fontId="6" fillId="25" borderId="21" xfId="0" applyFont="1" applyFill="1" applyBorder="1" applyAlignment="1" applyProtection="1">
      <alignment horizontal="center" vertical="center" wrapText="1"/>
    </xf>
    <xf numFmtId="0" fontId="6"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6" fillId="25" borderId="37" xfId="0" applyFont="1" applyFill="1" applyBorder="1" applyAlignment="1" applyProtection="1">
      <alignment horizontal="center" vertical="center" wrapText="1"/>
    </xf>
    <xf numFmtId="0" fontId="6" fillId="29" borderId="0" xfId="0" applyFont="1" applyFill="1" applyProtection="1"/>
    <xf numFmtId="0" fontId="6" fillId="29" borderId="0" xfId="0" applyFont="1" applyFill="1" applyBorder="1" applyProtection="1"/>
    <xf numFmtId="0" fontId="6" fillId="25" borderId="12" xfId="0" applyFont="1" applyFill="1" applyBorder="1" applyAlignment="1" applyProtection="1">
      <alignment horizontal="center" vertical="center"/>
    </xf>
    <xf numFmtId="0" fontId="6" fillId="25" borderId="24" xfId="0" applyFont="1" applyFill="1" applyBorder="1" applyAlignment="1" applyProtection="1">
      <alignment horizontal="center" vertical="center"/>
    </xf>
    <xf numFmtId="0" fontId="0" fillId="0" borderId="0" xfId="0" applyFill="1" applyBorder="1" applyAlignment="1">
      <alignment horizontal="center"/>
    </xf>
    <xf numFmtId="0" fontId="6" fillId="25" borderId="11" xfId="0" applyFont="1" applyFill="1" applyBorder="1" applyAlignment="1" applyProtection="1">
      <alignment horizontal="center" vertical="center" wrapText="1"/>
    </xf>
    <xf numFmtId="0" fontId="6" fillId="25" borderId="12" xfId="0" applyFont="1" applyFill="1" applyBorder="1" applyAlignment="1" applyProtection="1">
      <alignment horizontal="center" vertical="center" wrapText="1"/>
    </xf>
    <xf numFmtId="0" fontId="6" fillId="25" borderId="38" xfId="0" applyFont="1" applyFill="1" applyBorder="1" applyAlignment="1" applyProtection="1">
      <alignment horizontal="center" vertical="center" wrapText="1"/>
    </xf>
    <xf numFmtId="0" fontId="6" fillId="24" borderId="28" xfId="0" applyFont="1" applyFill="1" applyBorder="1" applyAlignment="1" applyProtection="1">
      <alignment wrapText="1"/>
      <protection locked="0"/>
    </xf>
    <xf numFmtId="0" fontId="6" fillId="24" borderId="28" xfId="37" applyFont="1" applyFill="1" applyBorder="1" applyProtection="1">
      <protection locked="0"/>
    </xf>
    <xf numFmtId="0" fontId="6" fillId="0" borderId="29" xfId="37" applyFont="1" applyFill="1" applyBorder="1" applyProtection="1"/>
    <xf numFmtId="0" fontId="6" fillId="24" borderId="11" xfId="0" applyFont="1" applyFill="1" applyBorder="1" applyAlignment="1" applyProtection="1">
      <alignment wrapText="1"/>
      <protection locked="0"/>
    </xf>
    <xf numFmtId="0" fontId="6" fillId="24" borderId="11" xfId="37" applyFont="1" applyFill="1" applyBorder="1" applyProtection="1">
      <protection locked="0"/>
    </xf>
    <xf numFmtId="0" fontId="6" fillId="0" borderId="22" xfId="37" applyFont="1" applyFill="1" applyBorder="1" applyProtection="1"/>
    <xf numFmtId="0" fontId="6" fillId="24" borderId="12" xfId="0" applyFont="1" applyFill="1" applyBorder="1" applyAlignment="1" applyProtection="1">
      <alignment wrapText="1"/>
      <protection locked="0"/>
    </xf>
    <xf numFmtId="0" fontId="6" fillId="24" borderId="12" xfId="37" applyFont="1" applyFill="1" applyBorder="1" applyProtection="1">
      <protection locked="0"/>
    </xf>
    <xf numFmtId="0" fontId="6" fillId="0" borderId="24" xfId="37" applyFont="1" applyFill="1" applyBorder="1" applyProtection="1"/>
    <xf numFmtId="0" fontId="4" fillId="24" borderId="38" xfId="37" applyFill="1" applyBorder="1" applyAlignment="1" applyProtection="1">
      <alignment horizontal="right"/>
      <protection locked="0"/>
    </xf>
    <xf numFmtId="0" fontId="8" fillId="24" borderId="39" xfId="37" applyFont="1" applyFill="1" applyBorder="1" applyAlignment="1" applyProtection="1">
      <alignment horizontal="right"/>
      <protection locked="0"/>
    </xf>
    <xf numFmtId="0" fontId="8" fillId="0" borderId="40" xfId="37" applyFont="1" applyFill="1" applyBorder="1" applyAlignment="1" applyProtection="1">
      <alignment horizontal="right"/>
    </xf>
    <xf numFmtId="0" fontId="6" fillId="24" borderId="39" xfId="0" applyFont="1" applyFill="1" applyBorder="1" applyAlignment="1" applyProtection="1">
      <alignment vertical="center" wrapText="1"/>
      <protection locked="0"/>
    </xf>
    <xf numFmtId="0" fontId="6" fillId="0" borderId="40" xfId="0" applyFont="1" applyBorder="1" applyAlignment="1" applyProtection="1">
      <alignment vertical="center" wrapText="1"/>
    </xf>
    <xf numFmtId="0" fontId="4" fillId="25" borderId="23" xfId="40" applyFont="1" applyFill="1" applyBorder="1" applyAlignment="1" applyProtection="1">
      <alignment horizontal="center"/>
    </xf>
    <xf numFmtId="2" fontId="3" fillId="30" borderId="15" xfId="46" applyNumberFormat="1" applyFont="1" applyFill="1" applyBorder="1" applyAlignment="1" applyProtection="1">
      <alignment horizontal="center" vertical="center"/>
    </xf>
    <xf numFmtId="0" fontId="3" fillId="29" borderId="0" xfId="0" applyFont="1" applyFill="1" applyProtection="1"/>
    <xf numFmtId="0" fontId="0" fillId="0" borderId="47" xfId="0" applyBorder="1" applyProtection="1"/>
    <xf numFmtId="10" fontId="4" fillId="29" borderId="13" xfId="40" applyNumberFormat="1" applyFont="1" applyFill="1" applyBorder="1" applyProtection="1"/>
    <xf numFmtId="10" fontId="4" fillId="29" borderId="14" xfId="40" applyNumberFormat="1" applyFont="1" applyFill="1" applyBorder="1" applyProtection="1"/>
    <xf numFmtId="10" fontId="4" fillId="29" borderId="15" xfId="40" applyNumberFormat="1" applyFont="1" applyFill="1" applyBorder="1" applyProtection="1"/>
    <xf numFmtId="10" fontId="4" fillId="29" borderId="0" xfId="40" applyNumberFormat="1" applyFont="1" applyFill="1" applyBorder="1" applyProtection="1"/>
    <xf numFmtId="0" fontId="44" fillId="26" borderId="0" xfId="0" applyFont="1" applyFill="1" applyAlignment="1">
      <alignment vertical="top" wrapText="1"/>
    </xf>
    <xf numFmtId="9" fontId="3" fillId="0" borderId="0" xfId="49" applyFont="1" applyAlignment="1" applyProtection="1">
      <alignment horizontal="left" vertical="center"/>
    </xf>
    <xf numFmtId="10" fontId="48"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48" fillId="0" borderId="53" xfId="49" applyNumberFormat="1" applyFont="1" applyBorder="1" applyAlignment="1" applyProtection="1">
      <alignment horizontal="right"/>
    </xf>
    <xf numFmtId="10" fontId="48"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6" fillId="0" borderId="0" xfId="49" applyNumberFormat="1" applyFont="1" applyFill="1" applyBorder="1" applyAlignment="1" applyProtection="1">
      <alignment horizontal="right"/>
    </xf>
    <xf numFmtId="10" fontId="48" fillId="0" borderId="0" xfId="49" applyNumberFormat="1" applyFont="1" applyFill="1" applyBorder="1" applyProtection="1">
      <protection locked="0"/>
    </xf>
    <xf numFmtId="0" fontId="16" fillId="29" borderId="0" xfId="48" applyFont="1" applyFill="1" applyBorder="1" applyAlignment="1" applyProtection="1">
      <protection hidden="1"/>
    </xf>
    <xf numFmtId="0" fontId="3" fillId="29" borderId="0" xfId="48" applyFill="1" applyProtection="1">
      <protection hidden="1"/>
    </xf>
    <xf numFmtId="0" fontId="6" fillId="36" borderId="0" xfId="48" applyFont="1" applyFill="1" applyBorder="1" applyAlignment="1" applyProtection="1">
      <protection hidden="1"/>
    </xf>
    <xf numFmtId="0" fontId="22" fillId="29" borderId="0" xfId="51" applyFont="1" applyFill="1" applyBorder="1" applyProtection="1">
      <protection hidden="1"/>
    </xf>
    <xf numFmtId="0" fontId="3" fillId="29" borderId="0" xfId="51" applyFill="1" applyProtection="1">
      <protection hidden="1"/>
    </xf>
    <xf numFmtId="14" fontId="3" fillId="29" borderId="0" xfId="51" applyNumberFormat="1" applyFill="1" applyProtection="1">
      <protection hidden="1"/>
    </xf>
    <xf numFmtId="14" fontId="3" fillId="29" borderId="0" xfId="48" applyNumberFormat="1" applyFill="1" applyProtection="1">
      <protection hidden="1"/>
    </xf>
    <xf numFmtId="0" fontId="51"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3" fillId="29" borderId="0" xfId="51" applyFill="1" applyBorder="1" applyProtection="1">
      <protection hidden="1"/>
    </xf>
    <xf numFmtId="0" fontId="3" fillId="36" borderId="0" xfId="51" applyFill="1" applyProtection="1">
      <protection hidden="1"/>
    </xf>
    <xf numFmtId="0" fontId="45" fillId="0" borderId="0" xfId="52" applyAlignment="1" applyProtection="1">
      <alignment vertical="center"/>
    </xf>
    <xf numFmtId="0" fontId="45" fillId="0" borderId="0" xfId="52" applyAlignment="1" applyProtection="1">
      <alignment horizontal="center" vertical="center"/>
    </xf>
    <xf numFmtId="0" fontId="45" fillId="0" borderId="0" xfId="52" applyAlignment="1" applyProtection="1">
      <alignment horizontal="center" vertical="center" wrapText="1"/>
    </xf>
    <xf numFmtId="0" fontId="45" fillId="0" borderId="0" xfId="52" applyProtection="1"/>
    <xf numFmtId="0" fontId="48" fillId="31" borderId="35" xfId="52" applyFont="1" applyFill="1" applyBorder="1" applyAlignment="1" applyProtection="1">
      <alignment vertical="center" wrapText="1"/>
    </xf>
    <xf numFmtId="0" fontId="49" fillId="37" borderId="41" xfId="52" applyFont="1" applyFill="1" applyBorder="1" applyAlignment="1" applyProtection="1">
      <alignment horizontal="center" vertical="center" wrapText="1"/>
    </xf>
    <xf numFmtId="0" fontId="49" fillId="37" borderId="22" xfId="52" applyFont="1" applyFill="1" applyBorder="1" applyAlignment="1" applyProtection="1">
      <alignment horizontal="center" vertical="center" wrapText="1"/>
    </xf>
    <xf numFmtId="0" fontId="49" fillId="37" borderId="21" xfId="52" applyFont="1" applyFill="1" applyBorder="1" applyAlignment="1" applyProtection="1">
      <alignment horizontal="center" vertical="center" wrapText="1"/>
    </xf>
    <xf numFmtId="0" fontId="49" fillId="37" borderId="11" xfId="52" applyFont="1" applyFill="1" applyBorder="1" applyAlignment="1" applyProtection="1">
      <alignment horizontal="center" vertical="center" wrapText="1"/>
    </xf>
    <xf numFmtId="0" fontId="49" fillId="37" borderId="50" xfId="52" applyFont="1" applyFill="1" applyBorder="1" applyAlignment="1" applyProtection="1">
      <alignment horizontal="center" vertical="center" wrapText="1"/>
    </xf>
    <xf numFmtId="0" fontId="45" fillId="0" borderId="0" xfId="52" applyFont="1" applyAlignment="1" applyProtection="1">
      <alignment horizontal="left"/>
    </xf>
    <xf numFmtId="0" fontId="45" fillId="0" borderId="0" xfId="52" applyFont="1" applyAlignment="1" applyProtection="1">
      <alignment horizontal="center" vertical="center" wrapText="1"/>
    </xf>
    <xf numFmtId="0" fontId="45" fillId="0" borderId="0" xfId="52" applyFont="1" applyAlignment="1" applyProtection="1">
      <alignment wrapText="1"/>
    </xf>
    <xf numFmtId="0" fontId="48" fillId="33" borderId="49" xfId="52" applyFont="1" applyFill="1" applyBorder="1" applyAlignment="1" applyProtection="1">
      <alignment vertical="center" wrapText="1"/>
    </xf>
    <xf numFmtId="9" fontId="49" fillId="34" borderId="41" xfId="52" applyNumberFormat="1" applyFont="1" applyFill="1" applyBorder="1" applyAlignment="1" applyProtection="1">
      <alignment horizontal="center" vertical="center"/>
      <protection locked="0"/>
    </xf>
    <xf numFmtId="9" fontId="49" fillId="34" borderId="11" xfId="52" applyNumberFormat="1" applyFont="1" applyFill="1" applyBorder="1" applyAlignment="1" applyProtection="1">
      <alignment horizontal="center" vertical="center"/>
      <protection locked="0"/>
    </xf>
    <xf numFmtId="1" fontId="49" fillId="34" borderId="35" xfId="52" applyNumberFormat="1" applyFont="1" applyFill="1" applyBorder="1" applyAlignment="1" applyProtection="1">
      <alignment horizontal="center" vertical="center"/>
      <protection locked="0"/>
    </xf>
    <xf numFmtId="0" fontId="49" fillId="35" borderId="41" xfId="52" applyFont="1" applyFill="1" applyBorder="1" applyAlignment="1" applyProtection="1">
      <alignment horizontal="center" vertical="center"/>
      <protection locked="0"/>
    </xf>
    <xf numFmtId="10" fontId="49" fillId="35" borderId="41" xfId="52" applyNumberFormat="1" applyFont="1" applyFill="1" applyBorder="1" applyAlignment="1" applyProtection="1">
      <alignment horizontal="center" vertical="center"/>
      <protection locked="0"/>
    </xf>
    <xf numFmtId="10" fontId="48" fillId="0" borderId="29" xfId="52" applyNumberFormat="1" applyFont="1" applyBorder="1" applyAlignment="1" applyProtection="1">
      <alignment horizontal="right"/>
    </xf>
    <xf numFmtId="10" fontId="48" fillId="0" borderId="22" xfId="52" applyNumberFormat="1" applyFont="1" applyBorder="1" applyAlignment="1" applyProtection="1">
      <alignment horizontal="right"/>
    </xf>
    <xf numFmtId="1" fontId="43" fillId="0" borderId="55" xfId="52" applyNumberFormat="1" applyFont="1" applyBorder="1" applyAlignment="1" applyProtection="1">
      <alignment horizontal="right"/>
    </xf>
    <xf numFmtId="0" fontId="45" fillId="0" borderId="0" xfId="52" applyAlignment="1" applyProtection="1">
      <alignment wrapText="1"/>
    </xf>
    <xf numFmtId="0" fontId="50" fillId="31" borderId="52" xfId="52" applyFont="1" applyFill="1" applyBorder="1" applyAlignment="1" applyProtection="1">
      <alignment horizontal="left" vertical="center" wrapText="1"/>
    </xf>
    <xf numFmtId="0" fontId="48" fillId="33" borderId="56" xfId="52" applyFont="1" applyFill="1" applyBorder="1" applyAlignment="1" applyProtection="1">
      <alignment vertical="center" wrapText="1"/>
    </xf>
    <xf numFmtId="9" fontId="49" fillId="32" borderId="57" xfId="52" applyNumberFormat="1" applyFont="1" applyFill="1" applyBorder="1" applyAlignment="1" applyProtection="1">
      <alignment horizontal="center" vertical="center"/>
      <protection locked="0"/>
    </xf>
    <xf numFmtId="1" fontId="49" fillId="34" borderId="53" xfId="52" applyNumberFormat="1" applyFont="1" applyFill="1" applyBorder="1" applyAlignment="1" applyProtection="1">
      <alignment horizontal="center" vertical="center"/>
      <protection locked="0"/>
    </xf>
    <xf numFmtId="0" fontId="49" fillId="35" borderId="58" xfId="52" applyFont="1" applyFill="1" applyBorder="1" applyAlignment="1" applyProtection="1">
      <alignment horizontal="center" vertical="center"/>
      <protection locked="0"/>
    </xf>
    <xf numFmtId="10" fontId="49" fillId="35" borderId="58" xfId="52" applyNumberFormat="1" applyFont="1" applyFill="1" applyBorder="1" applyAlignment="1" applyProtection="1">
      <alignment horizontal="center" vertical="center"/>
      <protection locked="0"/>
    </xf>
    <xf numFmtId="10" fontId="49" fillId="35" borderId="59" xfId="52" applyNumberFormat="1" applyFont="1" applyFill="1" applyBorder="1" applyAlignment="1" applyProtection="1">
      <alignment horizontal="center" vertical="center"/>
      <protection locked="0"/>
    </xf>
    <xf numFmtId="10" fontId="48" fillId="0" borderId="54" xfId="52" applyNumberFormat="1" applyFont="1" applyBorder="1" applyAlignment="1" applyProtection="1">
      <alignment horizontal="right"/>
    </xf>
    <xf numFmtId="0" fontId="49" fillId="35" borderId="28" xfId="52" applyFont="1" applyFill="1" applyBorder="1" applyAlignment="1" applyProtection="1">
      <alignment horizontal="left" vertical="center" wrapText="1"/>
      <protection locked="0"/>
    </xf>
    <xf numFmtId="0" fontId="49" fillId="34" borderId="28" xfId="52" applyFont="1" applyFill="1" applyBorder="1" applyAlignment="1" applyProtection="1">
      <alignment horizontal="left" vertical="center" wrapText="1"/>
      <protection locked="0"/>
    </xf>
    <xf numFmtId="9" fontId="49" fillId="34" borderId="30" xfId="52" applyNumberFormat="1" applyFont="1" applyFill="1" applyBorder="1" applyAlignment="1" applyProtection="1">
      <alignment horizontal="center" vertical="center"/>
      <protection locked="0"/>
    </xf>
    <xf numFmtId="9" fontId="49" fillId="34" borderId="28" xfId="52" applyNumberFormat="1" applyFont="1" applyFill="1" applyBorder="1" applyAlignment="1" applyProtection="1">
      <alignment horizontal="center" vertical="center"/>
      <protection locked="0"/>
    </xf>
    <xf numFmtId="1" fontId="49" fillId="34" borderId="62" xfId="52" applyNumberFormat="1" applyFont="1" applyFill="1" applyBorder="1" applyAlignment="1" applyProtection="1">
      <alignment horizontal="center" vertical="center"/>
      <protection locked="0"/>
    </xf>
    <xf numFmtId="0" fontId="49" fillId="35" borderId="28" xfId="52" applyFont="1" applyFill="1" applyBorder="1" applyAlignment="1" applyProtection="1">
      <alignment horizontal="center" vertical="center"/>
      <protection locked="0"/>
    </xf>
    <xf numFmtId="10" fontId="49" fillId="35" borderId="28" xfId="52" applyNumberFormat="1" applyFont="1" applyFill="1" applyBorder="1" applyAlignment="1" applyProtection="1">
      <alignment horizontal="center" vertical="center"/>
      <protection locked="0"/>
    </xf>
    <xf numFmtId="1" fontId="43" fillId="0" borderId="63" xfId="52" applyNumberFormat="1" applyFont="1" applyBorder="1" applyAlignment="1" applyProtection="1">
      <alignment horizontal="right"/>
    </xf>
    <xf numFmtId="0" fontId="49" fillId="35" borderId="11" xfId="52" applyFont="1" applyFill="1" applyBorder="1" applyAlignment="1" applyProtection="1">
      <alignment horizontal="left" vertical="center" wrapText="1"/>
      <protection locked="0"/>
    </xf>
    <xf numFmtId="1" fontId="49" fillId="34" borderId="11" xfId="52" applyNumberFormat="1" applyFont="1" applyFill="1" applyBorder="1" applyAlignment="1" applyProtection="1">
      <alignment horizontal="center" vertical="center"/>
      <protection locked="0"/>
    </xf>
    <xf numFmtId="0" fontId="49" fillId="34" borderId="11" xfId="52" applyFont="1" applyFill="1" applyBorder="1" applyAlignment="1" applyProtection="1">
      <alignment vertical="center" wrapText="1"/>
    </xf>
    <xf numFmtId="9" fontId="49" fillId="38" borderId="30" xfId="52" applyNumberFormat="1" applyFont="1" applyFill="1" applyBorder="1" applyAlignment="1" applyProtection="1">
      <alignment horizontal="center" vertical="center"/>
      <protection locked="0"/>
    </xf>
    <xf numFmtId="0" fontId="49" fillId="34" borderId="11" xfId="52" applyFont="1" applyFill="1" applyBorder="1" applyAlignment="1" applyProtection="1">
      <alignment horizontal="center" vertical="center" wrapText="1"/>
      <protection locked="0"/>
    </xf>
    <xf numFmtId="0" fontId="49" fillId="31" borderId="11" xfId="52" applyFont="1" applyFill="1" applyBorder="1" applyAlignment="1" applyProtection="1">
      <alignment horizontal="left" vertical="center" wrapText="1"/>
    </xf>
    <xf numFmtId="0" fontId="49" fillId="31" borderId="11" xfId="52" applyFont="1" applyFill="1" applyBorder="1" applyAlignment="1" applyProtection="1">
      <alignment vertical="center" wrapText="1"/>
    </xf>
    <xf numFmtId="0" fontId="49" fillId="35" borderId="11" xfId="52" applyFont="1" applyFill="1" applyBorder="1" applyAlignment="1" applyProtection="1">
      <alignment horizontal="center" vertical="center"/>
      <protection locked="0"/>
    </xf>
    <xf numFmtId="10" fontId="49" fillId="35" borderId="11" xfId="52" applyNumberFormat="1" applyFont="1" applyFill="1" applyBorder="1" applyAlignment="1" applyProtection="1">
      <alignment horizontal="center" vertical="center"/>
      <protection locked="0"/>
    </xf>
    <xf numFmtId="0" fontId="45" fillId="0" borderId="0" xfId="52" applyFill="1" applyBorder="1" applyAlignment="1" applyProtection="1">
      <alignment horizontal="center" vertical="center"/>
    </xf>
    <xf numFmtId="0" fontId="45" fillId="0" borderId="0" xfId="52" applyFill="1" applyBorder="1" applyAlignment="1" applyProtection="1">
      <alignment horizontal="left" vertical="center" wrapText="1"/>
    </xf>
    <xf numFmtId="0" fontId="45" fillId="0" borderId="0" xfId="52" applyFill="1" applyBorder="1" applyAlignment="1" applyProtection="1">
      <alignment vertical="center" wrapText="1"/>
    </xf>
    <xf numFmtId="1" fontId="45" fillId="0" borderId="0" xfId="52" applyNumberFormat="1" applyFont="1" applyFill="1" applyBorder="1" applyAlignment="1" applyProtection="1">
      <alignment horizontal="center" vertical="center"/>
    </xf>
    <xf numFmtId="0" fontId="45" fillId="0" borderId="0" xfId="52" applyNumberFormat="1" applyFont="1" applyFill="1" applyBorder="1" applyAlignment="1" applyProtection="1">
      <alignment horizontal="center" vertical="center"/>
    </xf>
    <xf numFmtId="10" fontId="45" fillId="0" borderId="0" xfId="52" applyNumberFormat="1" applyFill="1" applyBorder="1" applyAlignment="1" applyProtection="1">
      <alignment horizontal="center" vertical="center"/>
    </xf>
    <xf numFmtId="10" fontId="46" fillId="0" borderId="0" xfId="52" applyNumberFormat="1" applyFont="1" applyFill="1" applyBorder="1" applyAlignment="1" applyProtection="1">
      <alignment horizontal="right"/>
    </xf>
    <xf numFmtId="1" fontId="47" fillId="0" borderId="0" xfId="52" applyNumberFormat="1" applyFont="1" applyFill="1" applyBorder="1" applyAlignment="1" applyProtection="1">
      <alignment horizontal="right"/>
    </xf>
    <xf numFmtId="0" fontId="45" fillId="0" borderId="0" xfId="52" applyFill="1" applyAlignment="1" applyProtection="1">
      <alignment vertical="center"/>
    </xf>
    <xf numFmtId="0" fontId="48" fillId="0" borderId="0" xfId="52" applyFont="1" applyFill="1" applyBorder="1" applyAlignment="1" applyProtection="1">
      <alignment horizontal="center" vertical="center" wrapText="1"/>
    </xf>
    <xf numFmtId="0" fontId="45" fillId="0" borderId="0" xfId="52" applyBorder="1" applyProtection="1"/>
    <xf numFmtId="0" fontId="49" fillId="0" borderId="0" xfId="52" applyFont="1" applyFill="1" applyBorder="1" applyAlignment="1" applyProtection="1">
      <protection locked="0"/>
    </xf>
    <xf numFmtId="0" fontId="45" fillId="0" borderId="0" xfId="52" applyProtection="1">
      <protection hidden="1"/>
    </xf>
    <xf numFmtId="14" fontId="45" fillId="0" borderId="0" xfId="52" applyNumberFormat="1" applyProtection="1">
      <protection hidden="1"/>
    </xf>
    <xf numFmtId="0" fontId="45" fillId="0" borderId="0" xfId="52" applyNumberFormat="1" applyProtection="1">
      <protection hidden="1"/>
    </xf>
    <xf numFmtId="0" fontId="45" fillId="0" borderId="0" xfId="52" applyAlignment="1" applyProtection="1">
      <alignment horizontal="left"/>
      <protection hidden="1"/>
    </xf>
    <xf numFmtId="0" fontId="45" fillId="0" borderId="0" xfId="52" applyAlignment="1" applyProtection="1">
      <alignment wrapText="1"/>
      <protection hidden="1"/>
    </xf>
    <xf numFmtId="49" fontId="49" fillId="34" borderId="11" xfId="52" applyNumberFormat="1" applyFont="1" applyFill="1" applyBorder="1" applyAlignment="1" applyProtection="1">
      <alignment horizontal="center" vertical="center"/>
      <protection locked="0"/>
    </xf>
    <xf numFmtId="49" fontId="49" fillId="34" borderId="53" xfId="52" applyNumberFormat="1" applyFont="1" applyFill="1" applyBorder="1" applyAlignment="1" applyProtection="1">
      <alignment horizontal="center" vertical="center"/>
      <protection locked="0"/>
    </xf>
    <xf numFmtId="0" fontId="49" fillId="34" borderId="28" xfId="52" applyFont="1" applyFill="1" applyBorder="1" applyAlignment="1" applyProtection="1">
      <alignment vertical="center" wrapText="1"/>
      <protection locked="0"/>
    </xf>
    <xf numFmtId="0" fontId="49" fillId="34" borderId="11" xfId="52" applyFont="1" applyFill="1" applyBorder="1" applyAlignment="1" applyProtection="1">
      <alignment vertical="center" wrapText="1"/>
      <protection locked="0"/>
    </xf>
    <xf numFmtId="0" fontId="49" fillId="36" borderId="49" xfId="52" applyFont="1" applyFill="1" applyBorder="1" applyAlignment="1" applyProtection="1">
      <alignment horizontal="left" vertical="center"/>
    </xf>
    <xf numFmtId="0" fontId="49" fillId="36" borderId="48" xfId="52" applyFont="1" applyFill="1" applyBorder="1" applyAlignment="1" applyProtection="1">
      <alignment horizontal="left" vertical="center"/>
    </xf>
    <xf numFmtId="0" fontId="49" fillId="35" borderId="48" xfId="52" applyFont="1" applyFill="1" applyBorder="1" applyAlignment="1" applyProtection="1">
      <alignment horizontal="left" vertical="center"/>
      <protection locked="0"/>
    </xf>
    <xf numFmtId="0" fontId="49" fillId="36" borderId="34" xfId="52" applyFont="1" applyFill="1" applyBorder="1" applyAlignment="1" applyProtection="1">
      <alignment horizontal="left" vertical="center"/>
    </xf>
    <xf numFmtId="0" fontId="49" fillId="36" borderId="0" xfId="52" applyFont="1" applyFill="1" applyBorder="1" applyAlignment="1" applyProtection="1">
      <alignment horizontal="left" vertical="center"/>
    </xf>
    <xf numFmtId="0" fontId="49" fillId="36" borderId="55" xfId="52" applyFont="1" applyFill="1" applyBorder="1" applyAlignment="1" applyProtection="1">
      <alignment horizontal="left" vertical="center"/>
    </xf>
    <xf numFmtId="0" fontId="49" fillId="34" borderId="35" xfId="52" applyNumberFormat="1" applyFont="1" applyFill="1" applyBorder="1" applyAlignment="1" applyProtection="1">
      <alignment horizontal="center" vertical="center"/>
      <protection locked="0"/>
    </xf>
    <xf numFmtId="49" fontId="49" fillId="36" borderId="0" xfId="52" applyNumberFormat="1" applyFont="1" applyFill="1" applyBorder="1" applyAlignment="1" applyProtection="1">
      <alignment horizontal="left" vertical="center"/>
    </xf>
    <xf numFmtId="0" fontId="49" fillId="36" borderId="49" xfId="52" applyNumberFormat="1" applyFont="1" applyFill="1" applyBorder="1" applyAlignment="1" applyProtection="1">
      <alignment horizontal="left" vertical="center"/>
    </xf>
    <xf numFmtId="0" fontId="49" fillId="34" borderId="11" xfId="52" applyNumberFormat="1" applyFont="1" applyFill="1" applyBorder="1" applyAlignment="1" applyProtection="1">
      <alignment horizontal="center" vertical="center"/>
      <protection locked="0"/>
    </xf>
    <xf numFmtId="0" fontId="49" fillId="0" borderId="0" xfId="52" applyFont="1" applyFill="1" applyBorder="1" applyAlignment="1" applyProtection="1">
      <alignment horizontal="center" vertical="center"/>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vertical="center" wrapText="1"/>
    </xf>
    <xf numFmtId="10" fontId="49" fillId="0" borderId="0" xfId="52" applyNumberFormat="1" applyFont="1" applyFill="1" applyBorder="1" applyAlignment="1" applyProtection="1">
      <alignment horizontal="center" vertical="center"/>
    </xf>
    <xf numFmtId="0" fontId="48" fillId="0" borderId="0" xfId="52" applyFont="1" applyFill="1" applyAlignment="1" applyProtection="1">
      <alignment horizontal="right"/>
    </xf>
    <xf numFmtId="1" fontId="43" fillId="0" borderId="0" xfId="52" applyNumberFormat="1" applyFont="1" applyFill="1" applyBorder="1" applyAlignment="1" applyProtection="1">
      <alignment horizontal="right"/>
    </xf>
    <xf numFmtId="0" fontId="49" fillId="31" borderId="11" xfId="52" applyNumberFormat="1" applyFont="1" applyFill="1" applyBorder="1" applyAlignment="1" applyProtection="1">
      <alignment vertical="center" wrapText="1"/>
      <protection hidden="1"/>
    </xf>
    <xf numFmtId="0" fontId="49" fillId="31" borderId="11" xfId="52" applyNumberFormat="1" applyFont="1" applyFill="1" applyBorder="1" applyAlignment="1" applyProtection="1">
      <alignment horizontal="center" vertical="center" wrapText="1"/>
      <protection hidden="1"/>
    </xf>
    <xf numFmtId="0" fontId="45" fillId="0" borderId="0" xfId="52" applyNumberFormat="1" applyFont="1" applyAlignment="1" applyProtection="1">
      <alignment horizontal="center" vertical="center" wrapText="1"/>
      <protection hidden="1"/>
    </xf>
    <xf numFmtId="0" fontId="45" fillId="0" borderId="0" xfId="52" applyNumberFormat="1" applyFont="1" applyProtection="1">
      <protection hidden="1"/>
    </xf>
    <xf numFmtId="0" fontId="49" fillId="40" borderId="11" xfId="52" applyNumberFormat="1" applyFont="1" applyFill="1" applyBorder="1" applyAlignment="1" applyProtection="1">
      <alignment horizontal="left" vertical="center" wrapText="1"/>
      <protection locked="0"/>
    </xf>
    <xf numFmtId="0" fontId="45" fillId="0" borderId="0" xfId="52" applyNumberFormat="1" applyAlignment="1" applyProtection="1">
      <alignment vertical="center"/>
      <protection hidden="1"/>
    </xf>
    <xf numFmtId="0" fontId="45" fillId="0" borderId="0" xfId="52" applyNumberFormat="1" applyAlignment="1" applyProtection="1">
      <alignment horizontal="center" vertical="center" wrapText="1"/>
      <protection hidden="1"/>
    </xf>
    <xf numFmtId="0" fontId="45" fillId="0" borderId="0" xfId="52" applyNumberFormat="1" applyAlignment="1" applyProtection="1">
      <alignment wrapText="1"/>
      <protection hidden="1"/>
    </xf>
    <xf numFmtId="0" fontId="49" fillId="0" borderId="41" xfId="52" applyNumberFormat="1" applyFont="1" applyFill="1" applyBorder="1" applyAlignment="1" applyProtection="1">
      <alignment horizontal="center" vertical="center" wrapText="1"/>
      <protection locked="0"/>
    </xf>
    <xf numFmtId="0" fontId="49" fillId="0" borderId="41" xfId="52" applyNumberFormat="1" applyFont="1" applyFill="1" applyBorder="1" applyAlignment="1" applyProtection="1">
      <alignment horizontal="left" vertical="center" wrapText="1"/>
      <protection locked="0"/>
    </xf>
    <xf numFmtId="0" fontId="49" fillId="40" borderId="11" xfId="52" applyNumberFormat="1" applyFont="1" applyFill="1" applyBorder="1" applyAlignment="1" applyProtection="1">
      <alignment horizontal="left" vertical="center"/>
      <protection locked="0"/>
    </xf>
    <xf numFmtId="0" fontId="49" fillId="35" borderId="11" xfId="52" applyNumberFormat="1" applyFont="1" applyFill="1" applyBorder="1" applyAlignment="1" applyProtection="1">
      <alignment horizontal="left" vertical="center" wrapText="1"/>
      <protection locked="0"/>
    </xf>
    <xf numFmtId="0" fontId="45" fillId="0" borderId="0" xfId="52" applyNumberFormat="1" applyFill="1" applyAlignment="1" applyProtection="1">
      <alignment vertical="center"/>
      <protection hidden="1"/>
    </xf>
    <xf numFmtId="0" fontId="45" fillId="0" borderId="0" xfId="52" applyNumberFormat="1" applyAlignment="1" applyProtection="1">
      <alignment horizontal="left"/>
      <protection hidden="1"/>
    </xf>
    <xf numFmtId="0" fontId="16" fillId="29" borderId="0" xfId="48" applyFont="1" applyFill="1" applyBorder="1" applyAlignment="1" applyProtection="1"/>
    <xf numFmtId="0" fontId="3" fillId="29" borderId="0" xfId="48" applyFill="1" applyProtection="1"/>
    <xf numFmtId="10" fontId="3" fillId="29" borderId="0" xfId="48" applyNumberFormat="1" applyFill="1" applyProtection="1"/>
    <xf numFmtId="0" fontId="20" fillId="29" borderId="0" xfId="51" applyFont="1" applyFill="1" applyBorder="1" applyAlignment="1" applyProtection="1"/>
    <xf numFmtId="0" fontId="53" fillId="0" borderId="0" xfId="52" applyFont="1" applyAlignment="1" applyProtection="1"/>
    <xf numFmtId="10" fontId="53" fillId="0" borderId="0" xfId="52" applyNumberFormat="1" applyFont="1" applyAlignment="1" applyProtection="1"/>
    <xf numFmtId="10" fontId="45" fillId="0" borderId="0" xfId="52" applyNumberFormat="1" applyProtection="1"/>
    <xf numFmtId="0" fontId="45" fillId="0" borderId="0" xfId="52" applyBorder="1" applyAlignment="1" applyProtection="1">
      <alignment horizontal="center" vertical="center"/>
    </xf>
    <xf numFmtId="1" fontId="47" fillId="0" borderId="0" xfId="52" applyNumberFormat="1" applyFont="1" applyBorder="1" applyAlignment="1" applyProtection="1">
      <alignment horizontal="right"/>
    </xf>
    <xf numFmtId="0" fontId="54" fillId="0" borderId="0" xfId="52" applyFont="1" applyProtection="1"/>
    <xf numFmtId="0" fontId="49" fillId="0" borderId="0" xfId="52" applyFont="1" applyProtection="1"/>
    <xf numFmtId="10" fontId="49" fillId="0" borderId="0" xfId="52" applyNumberFormat="1" applyFont="1" applyProtection="1"/>
    <xf numFmtId="0" fontId="17" fillId="29" borderId="0" xfId="54" applyFont="1" applyFill="1" applyBorder="1" applyProtection="1"/>
    <xf numFmtId="0" fontId="3" fillId="29" borderId="0" xfId="54" applyFill="1" applyBorder="1" applyProtection="1"/>
    <xf numFmtId="1" fontId="15" fillId="29" borderId="0" xfId="54" applyNumberFormat="1" applyFont="1" applyFill="1" applyBorder="1" applyProtection="1"/>
    <xf numFmtId="10" fontId="3" fillId="29" borderId="0" xfId="54" applyNumberFormat="1" applyFill="1" applyBorder="1" applyProtection="1"/>
    <xf numFmtId="0" fontId="3" fillId="24" borderId="20" xfId="54" applyFont="1" applyFill="1" applyBorder="1" applyAlignment="1" applyProtection="1">
      <alignment horizontal="center" vertical="center" wrapText="1"/>
      <protection locked="0"/>
    </xf>
    <xf numFmtId="0" fontId="3" fillId="24" borderId="10" xfId="54" applyFont="1" applyFill="1" applyBorder="1" applyAlignment="1" applyProtection="1">
      <alignment vertical="center" wrapText="1"/>
      <protection locked="0"/>
    </xf>
    <xf numFmtId="0" fontId="3" fillId="33" borderId="10" xfId="54" applyFill="1" applyBorder="1" applyAlignment="1" applyProtection="1"/>
    <xf numFmtId="1" fontId="3" fillId="29" borderId="10" xfId="54" applyNumberFormat="1" applyFont="1" applyFill="1" applyBorder="1" applyProtection="1"/>
    <xf numFmtId="10" fontId="3" fillId="29" borderId="10" xfId="54" applyNumberFormat="1" applyFont="1" applyFill="1" applyBorder="1" applyProtection="1">
      <protection hidden="1"/>
    </xf>
    <xf numFmtId="1" fontId="55" fillId="29" borderId="10" xfId="54" applyNumberFormat="1" applyFont="1" applyFill="1" applyBorder="1" applyProtection="1">
      <protection hidden="1"/>
    </xf>
    <xf numFmtId="1" fontId="43" fillId="0" borderId="19" xfId="52" applyNumberFormat="1" applyFont="1" applyBorder="1" applyProtection="1">
      <protection hidden="1"/>
    </xf>
    <xf numFmtId="0" fontId="3" fillId="0" borderId="0" xfId="50" applyFont="1" applyProtection="1"/>
    <xf numFmtId="0" fontId="3" fillId="24" borderId="21" xfId="54" applyFont="1" applyFill="1" applyBorder="1" applyAlignment="1" applyProtection="1">
      <alignment horizontal="center" vertical="center" wrapText="1"/>
      <protection locked="0"/>
    </xf>
    <xf numFmtId="0" fontId="3" fillId="24" borderId="11" xfId="54" applyFont="1" applyFill="1" applyBorder="1" applyAlignment="1" applyProtection="1">
      <alignment vertical="center" wrapText="1"/>
      <protection locked="0"/>
    </xf>
    <xf numFmtId="1" fontId="3" fillId="29" borderId="11" xfId="54" applyNumberFormat="1" applyFont="1" applyFill="1" applyBorder="1" applyProtection="1"/>
    <xf numFmtId="10" fontId="3" fillId="29" borderId="11" xfId="54" applyNumberFormat="1" applyFont="1" applyFill="1" applyBorder="1" applyProtection="1">
      <protection hidden="1"/>
    </xf>
    <xf numFmtId="1" fontId="55" fillId="29" borderId="11" xfId="54" applyNumberFormat="1" applyFont="1" applyFill="1" applyBorder="1" applyProtection="1">
      <protection hidden="1"/>
    </xf>
    <xf numFmtId="1" fontId="43" fillId="0" borderId="22" xfId="52" applyNumberFormat="1" applyFont="1" applyBorder="1" applyProtection="1">
      <protection hidden="1"/>
    </xf>
    <xf numFmtId="0" fontId="3" fillId="24" borderId="23" xfId="54" applyFont="1" applyFill="1" applyBorder="1" applyAlignment="1" applyProtection="1">
      <alignment horizontal="center" vertical="center" wrapText="1"/>
      <protection locked="0"/>
    </xf>
    <xf numFmtId="0" fontId="3" fillId="24" borderId="12" xfId="54" applyFont="1" applyFill="1" applyBorder="1" applyAlignment="1" applyProtection="1">
      <alignment vertical="center" wrapText="1"/>
      <protection locked="0"/>
    </xf>
    <xf numFmtId="1" fontId="3" fillId="29" borderId="12" xfId="54" applyNumberFormat="1" applyFont="1" applyFill="1" applyBorder="1" applyProtection="1"/>
    <xf numFmtId="0" fontId="45" fillId="0" borderId="0" xfId="52" applyBorder="1" applyAlignment="1" applyProtection="1">
      <alignment vertical="center"/>
    </xf>
    <xf numFmtId="0" fontId="56" fillId="0" borderId="0" xfId="52" applyFont="1" applyProtection="1"/>
    <xf numFmtId="10" fontId="56" fillId="0" borderId="0" xfId="52" applyNumberFormat="1" applyFont="1" applyProtection="1"/>
    <xf numFmtId="0" fontId="3" fillId="31" borderId="11" xfId="50" applyNumberFormat="1" applyFont="1" applyFill="1" applyBorder="1" applyAlignment="1">
      <alignment vertical="center"/>
    </xf>
    <xf numFmtId="0" fontId="49" fillId="31" borderId="11" xfId="52" applyNumberFormat="1" applyFont="1" applyFill="1" applyBorder="1" applyAlignment="1" applyProtection="1">
      <alignment vertical="center" wrapText="1"/>
    </xf>
    <xf numFmtId="0" fontId="3" fillId="31" borderId="11" xfId="54" applyNumberFormat="1" applyFont="1" applyFill="1" applyBorder="1" applyAlignment="1" applyProtection="1">
      <alignment vertical="center" wrapText="1"/>
    </xf>
    <xf numFmtId="0" fontId="3" fillId="25" borderId="11" xfId="55" applyNumberFormat="1" applyFont="1" applyFill="1" applyBorder="1" applyAlignment="1" applyProtection="1">
      <alignment vertical="center" wrapText="1"/>
    </xf>
    <xf numFmtId="0" fontId="3" fillId="25" borderId="11" xfId="54" applyNumberFormat="1" applyFont="1" applyFill="1" applyBorder="1" applyAlignment="1" applyProtection="1">
      <alignment vertical="center" wrapText="1"/>
    </xf>
    <xf numFmtId="0" fontId="3" fillId="31" borderId="65" xfId="54" applyNumberFormat="1" applyFont="1" applyFill="1" applyBorder="1" applyAlignment="1" applyProtection="1">
      <alignment vertical="center" wrapText="1"/>
    </xf>
    <xf numFmtId="0" fontId="3" fillId="40" borderId="11" xfId="54" applyFont="1" applyFill="1" applyBorder="1" applyAlignment="1" applyProtection="1">
      <alignment vertical="center" wrapText="1"/>
      <protection locked="0"/>
    </xf>
    <xf numFmtId="0" fontId="6" fillId="25" borderId="19" xfId="0" applyFont="1" applyFill="1" applyBorder="1" applyAlignment="1" applyProtection="1">
      <alignment horizontal="center" vertical="center" wrapText="1"/>
    </xf>
    <xf numFmtId="0" fontId="6" fillId="25" borderId="22" xfId="0" applyFont="1" applyFill="1" applyBorder="1" applyAlignment="1" applyProtection="1">
      <alignment horizontal="center" vertical="center" wrapText="1"/>
    </xf>
    <xf numFmtId="0" fontId="8" fillId="25" borderId="20" xfId="38" applyFont="1" applyFill="1" applyBorder="1" applyAlignment="1" applyProtection="1">
      <alignment horizontal="center" vertical="center" wrapText="1"/>
    </xf>
    <xf numFmtId="0" fontId="45" fillId="0" borderId="0" xfId="52" applyProtection="1">
      <protection locked="0"/>
    </xf>
    <xf numFmtId="0" fontId="6" fillId="0" borderId="0" xfId="48" applyFont="1" applyFill="1" applyBorder="1" applyAlignment="1" applyProtection="1">
      <protection hidden="1"/>
    </xf>
    <xf numFmtId="0" fontId="48" fillId="35" borderId="21" xfId="52" applyNumberFormat="1" applyFont="1" applyFill="1" applyBorder="1" applyAlignment="1" applyProtection="1">
      <alignment horizontal="right"/>
      <protection locked="0"/>
    </xf>
    <xf numFmtId="0" fontId="48" fillId="35" borderId="11" xfId="52" applyNumberFormat="1" applyFont="1" applyFill="1" applyBorder="1" applyAlignment="1" applyProtection="1">
      <alignment horizontal="right"/>
      <protection locked="0"/>
    </xf>
    <xf numFmtId="0" fontId="48" fillId="35" borderId="60" xfId="52" applyNumberFormat="1" applyFont="1" applyFill="1" applyBorder="1" applyAlignment="1" applyProtection="1">
      <alignment horizontal="right"/>
      <protection locked="0"/>
    </xf>
    <xf numFmtId="0" fontId="48" fillId="35" borderId="53" xfId="52" applyNumberFormat="1" applyFont="1" applyFill="1" applyBorder="1" applyAlignment="1" applyProtection="1">
      <alignment horizontal="right"/>
      <protection locked="0"/>
    </xf>
    <xf numFmtId="0" fontId="48" fillId="35" borderId="37" xfId="52" applyNumberFormat="1" applyFont="1" applyFill="1" applyBorder="1" applyAlignment="1" applyProtection="1">
      <alignment horizontal="right"/>
      <protection locked="0"/>
    </xf>
    <xf numFmtId="0" fontId="48" fillId="35" borderId="28" xfId="52" applyNumberFormat="1" applyFont="1" applyFill="1" applyBorder="1" applyAlignment="1" applyProtection="1">
      <alignment horizontal="right"/>
      <protection locked="0"/>
    </xf>
    <xf numFmtId="0" fontId="57" fillId="0" borderId="0" xfId="52" applyNumberFormat="1" applyFont="1" applyFill="1" applyBorder="1" applyAlignment="1" applyProtection="1">
      <alignment horizontal="right"/>
    </xf>
    <xf numFmtId="0" fontId="45"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2" fillId="0" borderId="0" xfId="52" applyFont="1" applyFill="1" applyBorder="1" applyAlignment="1" applyProtection="1">
      <alignment horizontal="left" vertical="center" wrapText="1"/>
    </xf>
    <xf numFmtId="10" fontId="48" fillId="0" borderId="0" xfId="49" applyNumberFormat="1" applyFont="1" applyFill="1" applyBorder="1" applyProtection="1"/>
    <xf numFmtId="0" fontId="47" fillId="0" borderId="0" xfId="52" applyFont="1" applyBorder="1" applyAlignment="1" applyProtection="1">
      <alignment vertical="top"/>
    </xf>
    <xf numFmtId="0" fontId="49" fillId="39" borderId="11" xfId="53" applyNumberFormat="1" applyFont="1" applyFill="1" applyBorder="1" applyAlignment="1" applyProtection="1">
      <alignment horizontal="center" vertical="center" wrapText="1"/>
    </xf>
    <xf numFmtId="0" fontId="49" fillId="31" borderId="35" xfId="52" applyNumberFormat="1" applyFont="1" applyFill="1" applyBorder="1" applyAlignment="1" applyProtection="1">
      <alignment vertical="center" wrapText="1"/>
    </xf>
    <xf numFmtId="0" fontId="48" fillId="0" borderId="0" xfId="53" applyNumberFormat="1" applyFont="1" applyFill="1" applyBorder="1" applyAlignment="1" applyProtection="1">
      <alignment vertical="center" wrapText="1"/>
    </xf>
    <xf numFmtId="0" fontId="48" fillId="0" borderId="0" xfId="53" applyFont="1" applyFill="1" applyBorder="1" applyAlignment="1" applyProtection="1">
      <alignment vertical="center" wrapText="1"/>
    </xf>
    <xf numFmtId="0" fontId="45" fillId="0" borderId="0" xfId="52" applyNumberFormat="1" applyFill="1" applyBorder="1" applyAlignment="1" applyProtection="1">
      <alignment vertical="center"/>
      <protection hidden="1"/>
    </xf>
    <xf numFmtId="0" fontId="48" fillId="0" borderId="0" xfId="53" applyNumberFormat="1" applyFont="1" applyFill="1" applyBorder="1" applyAlignment="1" applyProtection="1">
      <alignment horizontal="center" vertical="center" wrapText="1"/>
    </xf>
    <xf numFmtId="0" fontId="48" fillId="0" borderId="0" xfId="53" applyFont="1" applyFill="1" applyBorder="1" applyAlignment="1" applyProtection="1">
      <alignment horizontal="center" vertical="center" wrapText="1"/>
    </xf>
    <xf numFmtId="0" fontId="48" fillId="0" borderId="0" xfId="52" applyFont="1" applyFill="1" applyBorder="1" applyAlignment="1" applyProtection="1">
      <alignment vertical="center" wrapText="1"/>
    </xf>
    <xf numFmtId="0" fontId="49" fillId="35" borderId="11" xfId="52" applyNumberFormat="1" applyFont="1" applyFill="1" applyBorder="1" applyAlignment="1" applyProtection="1">
      <alignment horizontal="left" vertical="center"/>
      <protection locked="0"/>
    </xf>
    <xf numFmtId="0" fontId="49" fillId="0" borderId="0" xfId="52" applyFont="1" applyFill="1" applyBorder="1" applyAlignment="1" applyProtection="1">
      <alignment horizontal="center" vertical="center" wrapText="1"/>
    </xf>
    <xf numFmtId="9" fontId="49" fillId="0" borderId="0" xfId="52" applyNumberFormat="1" applyFont="1" applyFill="1" applyBorder="1" applyAlignment="1" applyProtection="1">
      <alignment horizontal="center" vertical="center"/>
    </xf>
    <xf numFmtId="49" fontId="49" fillId="0" borderId="0" xfId="52" applyNumberFormat="1" applyFont="1" applyFill="1" applyBorder="1" applyAlignment="1" applyProtection="1">
      <alignment horizontal="center" vertical="center"/>
    </xf>
    <xf numFmtId="1" fontId="49" fillId="0" borderId="0" xfId="52" applyNumberFormat="1" applyFont="1" applyFill="1" applyBorder="1" applyAlignment="1" applyProtection="1">
      <alignment horizontal="center" vertical="center"/>
    </xf>
    <xf numFmtId="0" fontId="47" fillId="0" borderId="0" xfId="52" applyFont="1" applyBorder="1" applyAlignment="1" applyProtection="1">
      <alignment vertical="top"/>
      <protection locked="0"/>
    </xf>
    <xf numFmtId="0" fontId="45" fillId="0" borderId="0" xfId="52" applyBorder="1" applyAlignment="1" applyProtection="1">
      <protection locked="0"/>
    </xf>
    <xf numFmtId="0" fontId="49" fillId="34" borderId="28" xfId="52" applyFont="1" applyFill="1" applyBorder="1" applyAlignment="1" applyProtection="1">
      <alignment horizontal="center" vertical="center" wrapText="1"/>
      <protection locked="0"/>
    </xf>
    <xf numFmtId="0" fontId="61" fillId="0" borderId="0" xfId="52" applyFont="1" applyProtection="1"/>
    <xf numFmtId="10" fontId="61" fillId="0" borderId="0" xfId="52" applyNumberFormat="1" applyFont="1" applyProtection="1"/>
    <xf numFmtId="0" fontId="18" fillId="25" borderId="0" xfId="50" applyFont="1" applyFill="1"/>
    <xf numFmtId="0" fontId="18" fillId="25" borderId="0" xfId="0" applyFont="1" applyFill="1" applyAlignment="1">
      <alignment vertical="center"/>
    </xf>
    <xf numFmtId="0" fontId="56" fillId="0" borderId="0" xfId="52" applyFont="1" applyAlignment="1" applyProtection="1">
      <alignment vertical="center"/>
    </xf>
    <xf numFmtId="10" fontId="56" fillId="0" borderId="0" xfId="52" applyNumberFormat="1" applyFont="1" applyAlignment="1" applyProtection="1">
      <alignment vertical="center"/>
    </xf>
    <xf numFmtId="0" fontId="56" fillId="0" borderId="0" xfId="52" applyFont="1" applyAlignment="1" applyProtection="1">
      <alignment vertical="top"/>
    </xf>
    <xf numFmtId="10" fontId="56" fillId="0" borderId="0" xfId="52" applyNumberFormat="1" applyFont="1" applyAlignment="1" applyProtection="1">
      <alignment vertical="top"/>
    </xf>
    <xf numFmtId="0" fontId="63" fillId="0" borderId="0" xfId="52" applyFont="1" applyBorder="1" applyAlignment="1" applyProtection="1">
      <alignment vertical="center"/>
    </xf>
    <xf numFmtId="0" fontId="45" fillId="0" borderId="0" xfId="52" applyFill="1" applyProtection="1"/>
    <xf numFmtId="10" fontId="45" fillId="0" borderId="0" xfId="52" applyNumberFormat="1" applyFill="1" applyProtection="1"/>
    <xf numFmtId="0" fontId="3" fillId="24" borderId="11" xfId="54" applyFont="1" applyFill="1" applyBorder="1" applyAlignment="1" applyProtection="1">
      <alignment horizontal="center" vertical="center" wrapText="1"/>
      <protection locked="0"/>
    </xf>
    <xf numFmtId="0" fontId="65" fillId="0" borderId="0" xfId="52" applyFont="1" applyBorder="1" applyAlignment="1" applyProtection="1">
      <alignment vertical="center"/>
    </xf>
    <xf numFmtId="10" fontId="3" fillId="29" borderId="11" xfId="54" applyNumberFormat="1" applyFont="1" applyFill="1" applyBorder="1" applyProtection="1"/>
    <xf numFmtId="1" fontId="55" fillId="29" borderId="11" xfId="54" applyNumberFormat="1" applyFont="1" applyFill="1" applyBorder="1" applyProtection="1"/>
    <xf numFmtId="1" fontId="43" fillId="0" borderId="11" xfId="52" applyNumberFormat="1" applyFont="1" applyBorder="1" applyProtection="1"/>
    <xf numFmtId="0" fontId="3" fillId="0" borderId="11" xfId="54" applyFont="1" applyFill="1" applyBorder="1" applyAlignment="1" applyProtection="1">
      <alignment horizontal="center" vertical="center" wrapText="1"/>
    </xf>
    <xf numFmtId="0" fontId="3" fillId="0" borderId="11" xfId="54" applyFont="1" applyFill="1" applyBorder="1" applyAlignment="1" applyProtection="1">
      <alignment vertical="center" wrapText="1"/>
    </xf>
    <xf numFmtId="0" fontId="3" fillId="33" borderId="11" xfId="54" applyFill="1" applyBorder="1" applyAlignment="1" applyProtection="1"/>
    <xf numFmtId="0" fontId="3" fillId="35" borderId="11" xfId="54" applyFont="1" applyFill="1" applyBorder="1" applyAlignment="1" applyProtection="1">
      <alignment horizontal="center" vertical="center" wrapText="1"/>
      <protection locked="0"/>
    </xf>
    <xf numFmtId="1" fontId="43" fillId="0" borderId="25" xfId="52" applyNumberFormat="1" applyFont="1" applyBorder="1" applyProtection="1">
      <protection hidden="1"/>
    </xf>
    <xf numFmtId="2" fontId="3" fillId="0" borderId="30" xfId="55" applyNumberFormat="1" applyFont="1" applyFill="1" applyBorder="1" applyAlignment="1" applyProtection="1">
      <alignment horizontal="center" vertical="center" wrapText="1"/>
    </xf>
    <xf numFmtId="1" fontId="3" fillId="0" borderId="34" xfId="55" applyNumberFormat="1" applyFont="1" applyFill="1" applyBorder="1" applyAlignment="1" applyProtection="1">
      <alignment horizontal="center" vertical="center"/>
    </xf>
    <xf numFmtId="2" fontId="3" fillId="0" borderId="34" xfId="55" applyNumberFormat="1" applyFont="1" applyFill="1" applyBorder="1" applyAlignment="1" applyProtection="1">
      <alignment horizontal="center" vertical="center"/>
    </xf>
    <xf numFmtId="10" fontId="3" fillId="0" borderId="34" xfId="55" applyNumberFormat="1" applyFont="1" applyFill="1" applyBorder="1" applyAlignment="1" applyProtection="1">
      <alignment horizontal="center" vertical="center"/>
    </xf>
    <xf numFmtId="2" fontId="3" fillId="0" borderId="33" xfId="55" applyNumberFormat="1" applyFont="1" applyFill="1" applyBorder="1" applyAlignment="1" applyProtection="1">
      <alignment horizontal="center" vertical="center" wrapText="1"/>
    </xf>
    <xf numFmtId="1" fontId="3" fillId="0" borderId="48" xfId="54" applyNumberFormat="1" applyFont="1" applyFill="1" applyBorder="1" applyProtection="1"/>
    <xf numFmtId="10" fontId="3" fillId="0" borderId="48" xfId="54" applyNumberFormat="1" applyFont="1" applyFill="1" applyBorder="1" applyProtection="1"/>
    <xf numFmtId="1" fontId="55"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3" fillId="29" borderId="17" xfId="54" applyNumberFormat="1" applyFont="1" applyFill="1" applyBorder="1" applyProtection="1">
      <protection hidden="1"/>
    </xf>
    <xf numFmtId="10" fontId="54" fillId="0" borderId="0" xfId="52" applyNumberFormat="1" applyFont="1" applyProtection="1"/>
    <xf numFmtId="1" fontId="43" fillId="0" borderId="48" xfId="52" applyNumberFormat="1" applyFont="1" applyFill="1" applyBorder="1" applyProtection="1"/>
    <xf numFmtId="0" fontId="66" fillId="0" borderId="0" xfId="52" applyFont="1" applyFill="1" applyBorder="1" applyAlignment="1" applyProtection="1">
      <alignment vertical="center"/>
    </xf>
    <xf numFmtId="10" fontId="58" fillId="0" borderId="0" xfId="52" applyNumberFormat="1" applyFont="1" applyFill="1" applyBorder="1" applyAlignment="1" applyProtection="1">
      <alignment horizontal="right"/>
    </xf>
    <xf numFmtId="0" fontId="59" fillId="0" borderId="0" xfId="52" applyFont="1" applyFill="1" applyBorder="1" applyAlignment="1" applyProtection="1">
      <alignment vertical="center"/>
    </xf>
    <xf numFmtId="1" fontId="3" fillId="29" borderId="0" xfId="48" applyNumberFormat="1" applyFill="1" applyProtection="1"/>
    <xf numFmtId="1" fontId="53" fillId="0" borderId="0" xfId="52" applyNumberFormat="1" applyFont="1" applyAlignment="1" applyProtection="1"/>
    <xf numFmtId="1" fontId="45" fillId="0" borderId="0" xfId="52" applyNumberFormat="1" applyFill="1" applyBorder="1" applyAlignment="1" applyProtection="1">
      <alignment horizontal="center" vertical="center"/>
    </xf>
    <xf numFmtId="1" fontId="3" fillId="29" borderId="0" xfId="54" applyNumberFormat="1" applyFill="1" applyBorder="1" applyProtection="1"/>
    <xf numFmtId="1" fontId="3" fillId="24" borderId="10" xfId="54" applyNumberFormat="1" applyFont="1" applyFill="1" applyBorder="1" applyProtection="1">
      <protection locked="0"/>
    </xf>
    <xf numFmtId="1" fontId="3" fillId="24" borderId="11" xfId="54" applyNumberFormat="1" applyFont="1" applyFill="1" applyBorder="1" applyProtection="1">
      <protection locked="0"/>
    </xf>
    <xf numFmtId="1" fontId="3" fillId="24" borderId="12" xfId="54" applyNumberFormat="1" applyFont="1" applyFill="1" applyBorder="1" applyProtection="1">
      <protection locked="0"/>
    </xf>
    <xf numFmtId="1" fontId="45" fillId="0" borderId="0" xfId="52" applyNumberFormat="1" applyProtection="1"/>
    <xf numFmtId="1" fontId="60" fillId="33" borderId="17" xfId="52" applyNumberFormat="1" applyFont="1" applyFill="1" applyBorder="1" applyAlignment="1" applyProtection="1"/>
    <xf numFmtId="1" fontId="45" fillId="0" borderId="0" xfId="52" applyNumberFormat="1" applyBorder="1" applyAlignment="1" applyProtection="1"/>
    <xf numFmtId="1" fontId="17" fillId="0" borderId="17" xfId="54" applyNumberFormat="1" applyFont="1" applyFill="1" applyBorder="1" applyProtection="1"/>
    <xf numFmtId="1" fontId="5" fillId="29" borderId="0" xfId="48" applyNumberFormat="1" applyFont="1" applyFill="1" applyBorder="1" applyProtection="1"/>
    <xf numFmtId="1" fontId="3" fillId="29" borderId="0" xfId="51" applyNumberFormat="1" applyFill="1" applyBorder="1" applyProtection="1"/>
    <xf numFmtId="1" fontId="60" fillId="33" borderId="17" xfId="52" applyNumberFormat="1" applyFont="1" applyFill="1" applyBorder="1" applyProtection="1"/>
    <xf numFmtId="1" fontId="17" fillId="29" borderId="0" xfId="51" applyNumberFormat="1" applyFont="1" applyFill="1" applyBorder="1" applyProtection="1"/>
    <xf numFmtId="1" fontId="3"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3" fillId="29" borderId="0" xfId="51" applyNumberFormat="1" applyFill="1" applyProtection="1"/>
    <xf numFmtId="1" fontId="46"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4"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3" fillId="30" borderId="24" xfId="46" applyNumberFormat="1" applyFont="1" applyFill="1" applyBorder="1" applyAlignment="1" applyProtection="1">
      <alignment horizontal="center" vertical="center" wrapText="1"/>
    </xf>
    <xf numFmtId="1" fontId="3" fillId="30" borderId="15" xfId="46" applyNumberFormat="1" applyFont="1" applyFill="1" applyBorder="1" applyAlignment="1" applyProtection="1">
      <alignment horizontal="center" vertical="center" wrapText="1"/>
    </xf>
    <xf numFmtId="1" fontId="3" fillId="30" borderId="15" xfId="46" applyNumberFormat="1" applyFont="1" applyFill="1" applyBorder="1" applyAlignment="1" applyProtection="1">
      <alignment horizontal="center" vertical="center"/>
    </xf>
    <xf numFmtId="1" fontId="3" fillId="30" borderId="12" xfId="46" applyNumberFormat="1" applyFont="1" applyFill="1" applyBorder="1" applyAlignment="1" applyProtection="1">
      <alignment horizontal="center" vertical="center" wrapText="1"/>
    </xf>
    <xf numFmtId="1" fontId="4" fillId="24" borderId="19" xfId="40" applyNumberFormat="1" applyFont="1" applyFill="1" applyBorder="1" applyProtection="1">
      <protection locked="0"/>
    </xf>
    <xf numFmtId="1" fontId="4" fillId="29" borderId="13" xfId="40" applyNumberFormat="1" applyFont="1" applyFill="1" applyBorder="1" applyProtection="1"/>
    <xf numFmtId="1" fontId="4" fillId="24" borderId="13" xfId="40" applyNumberFormat="1" applyFont="1" applyFill="1" applyBorder="1" applyProtection="1">
      <protection locked="0"/>
    </xf>
    <xf numFmtId="1" fontId="4" fillId="24" borderId="20" xfId="40" applyNumberFormat="1" applyFont="1" applyFill="1" applyBorder="1" applyProtection="1">
      <protection locked="0"/>
    </xf>
    <xf numFmtId="1" fontId="4" fillId="24" borderId="10" xfId="40" applyNumberFormat="1" applyFont="1" applyFill="1" applyBorder="1" applyProtection="1">
      <protection locked="0"/>
    </xf>
    <xf numFmtId="1" fontId="4" fillId="24" borderId="22" xfId="40" applyNumberFormat="1" applyFont="1" applyFill="1" applyBorder="1" applyProtection="1">
      <protection locked="0"/>
    </xf>
    <xf numFmtId="1" fontId="4" fillId="29" borderId="14" xfId="40" applyNumberFormat="1" applyFont="1" applyFill="1" applyBorder="1" applyProtection="1"/>
    <xf numFmtId="1" fontId="4" fillId="24" borderId="14" xfId="40" applyNumberFormat="1" applyFont="1" applyFill="1" applyBorder="1" applyProtection="1">
      <protection locked="0"/>
    </xf>
    <xf numFmtId="1" fontId="4" fillId="24" borderId="21" xfId="40" applyNumberFormat="1" applyFont="1" applyFill="1" applyBorder="1" applyProtection="1">
      <protection locked="0"/>
    </xf>
    <xf numFmtId="1" fontId="4" fillId="24" borderId="11" xfId="40" applyNumberFormat="1" applyFont="1" applyFill="1" applyBorder="1" applyProtection="1">
      <protection locked="0"/>
    </xf>
    <xf numFmtId="1" fontId="4" fillId="24" borderId="24" xfId="40" applyNumberFormat="1" applyFont="1" applyFill="1" applyBorder="1" applyProtection="1">
      <protection locked="0"/>
    </xf>
    <xf numFmtId="1" fontId="4" fillId="29" borderId="15" xfId="40" applyNumberFormat="1" applyFont="1" applyFill="1" applyBorder="1" applyProtection="1"/>
    <xf numFmtId="1" fontId="4" fillId="24" borderId="15" xfId="40" applyNumberFormat="1" applyFont="1" applyFill="1" applyBorder="1" applyProtection="1">
      <protection locked="0"/>
    </xf>
    <xf numFmtId="1" fontId="4" fillId="24" borderId="23" xfId="40" applyNumberFormat="1" applyFont="1" applyFill="1" applyBorder="1" applyProtection="1">
      <protection locked="0"/>
    </xf>
    <xf numFmtId="1" fontId="4" fillId="24" borderId="12" xfId="40" applyNumberFormat="1" applyFont="1" applyFill="1" applyBorder="1" applyProtection="1">
      <protection locked="0"/>
    </xf>
    <xf numFmtId="1" fontId="4" fillId="29" borderId="0" xfId="40" applyNumberFormat="1" applyFont="1" applyFill="1" applyBorder="1" applyProtection="1"/>
    <xf numFmtId="1" fontId="4" fillId="24" borderId="29" xfId="40" applyNumberFormat="1" applyFont="1" applyFill="1" applyBorder="1" applyProtection="1">
      <protection locked="0"/>
    </xf>
    <xf numFmtId="1" fontId="4" fillId="24" borderId="36" xfId="40" applyNumberFormat="1" applyFont="1" applyFill="1" applyBorder="1" applyProtection="1">
      <protection locked="0"/>
    </xf>
    <xf numFmtId="1" fontId="4" fillId="24" borderId="37" xfId="40" applyNumberFormat="1" applyFont="1" applyFill="1" applyBorder="1" applyProtection="1">
      <protection locked="0"/>
    </xf>
    <xf numFmtId="1" fontId="4" fillId="24" borderId="28" xfId="40" applyNumberFormat="1" applyFont="1" applyFill="1" applyBorder="1" applyProtection="1">
      <protection locked="0"/>
    </xf>
    <xf numFmtId="1" fontId="7" fillId="29" borderId="25" xfId="40" applyNumberFormat="1" applyFont="1" applyFill="1" applyBorder="1" applyProtection="1"/>
    <xf numFmtId="1" fontId="7" fillId="29" borderId="17" xfId="40" applyNumberFormat="1" applyFont="1" applyFill="1" applyBorder="1" applyProtection="1"/>
    <xf numFmtId="1" fontId="3" fillId="29" borderId="0" xfId="0" applyNumberFormat="1" applyFont="1" applyFill="1" applyProtection="1"/>
    <xf numFmtId="1" fontId="8" fillId="29" borderId="0" xfId="40" applyNumberFormat="1" applyFont="1" applyFill="1" applyBorder="1" applyProtection="1"/>
    <xf numFmtId="1" fontId="0" fillId="0" borderId="0" xfId="0" applyNumberFormat="1" applyProtection="1"/>
    <xf numFmtId="0" fontId="68" fillId="0" borderId="0" xfId="52" applyFont="1" applyAlignment="1" applyProtection="1">
      <alignment horizontal="left"/>
      <protection hidden="1"/>
    </xf>
    <xf numFmtId="0" fontId="49" fillId="36" borderId="34" xfId="52" applyFont="1" applyFill="1" applyBorder="1" applyAlignment="1" applyProtection="1">
      <alignment horizontal="left"/>
    </xf>
    <xf numFmtId="0" fontId="65" fillId="36" borderId="48" xfId="52" applyFont="1" applyFill="1" applyBorder="1" applyAlignment="1" applyProtection="1">
      <alignment horizontal="left" vertical="center"/>
    </xf>
    <xf numFmtId="0" fontId="65" fillId="36" borderId="48" xfId="52" applyFont="1" applyFill="1" applyBorder="1" applyAlignment="1" applyProtection="1">
      <alignment horizontal="right"/>
    </xf>
    <xf numFmtId="10" fontId="65" fillId="36" borderId="34" xfId="52" applyNumberFormat="1" applyFont="1" applyFill="1" applyBorder="1" applyAlignment="1" applyProtection="1">
      <alignment horizontal="right"/>
    </xf>
    <xf numFmtId="0" fontId="63" fillId="36" borderId="48" xfId="52" applyFont="1" applyFill="1" applyBorder="1" applyAlignment="1" applyProtection="1">
      <alignment horizontal="left" vertical="center"/>
    </xf>
    <xf numFmtId="0" fontId="0" fillId="29" borderId="31" xfId="0" applyFill="1" applyBorder="1" applyProtection="1"/>
    <xf numFmtId="0" fontId="6" fillId="29" borderId="34" xfId="0" applyFont="1" applyFill="1" applyBorder="1" applyProtection="1"/>
    <xf numFmtId="1" fontId="5" fillId="29" borderId="25" xfId="40" applyNumberFormat="1" applyFont="1" applyFill="1" applyBorder="1" applyProtection="1"/>
    <xf numFmtId="1" fontId="5" fillId="35" borderId="18" xfId="0" applyNumberFormat="1" applyFont="1" applyFill="1" applyBorder="1" applyProtection="1">
      <protection locked="0"/>
    </xf>
    <xf numFmtId="1" fontId="0" fillId="27" borderId="11" xfId="0" applyNumberFormat="1" applyFill="1" applyBorder="1" applyProtection="1"/>
    <xf numFmtId="0" fontId="42"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6"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0"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49"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2" fillId="41" borderId="0" xfId="0" applyFont="1" applyFill="1"/>
    <xf numFmtId="0" fontId="72" fillId="41" borderId="0" xfId="50" applyFont="1" applyFill="1" applyAlignment="1">
      <alignment horizontal="left" wrapText="1"/>
    </xf>
    <xf numFmtId="0" fontId="72" fillId="41" borderId="0" xfId="50" applyFont="1" applyFill="1"/>
    <xf numFmtId="0" fontId="74" fillId="41" borderId="0" xfId="50" applyFont="1" applyFill="1" applyAlignment="1"/>
    <xf numFmtId="0" fontId="72" fillId="41" borderId="0" xfId="50" applyFont="1" applyFill="1" applyAlignment="1">
      <alignment wrapText="1"/>
    </xf>
    <xf numFmtId="0" fontId="72" fillId="41" borderId="0" xfId="0" applyNumberFormat="1" applyFont="1" applyFill="1"/>
    <xf numFmtId="0" fontId="72" fillId="41" borderId="0" xfId="0" applyNumberFormat="1" applyFont="1" applyFill="1" applyAlignment="1"/>
    <xf numFmtId="0" fontId="72" fillId="41" borderId="0" xfId="0" applyFont="1" applyFill="1" applyAlignment="1">
      <alignment vertical="center"/>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48" fillId="39" borderId="11" xfId="53" applyFont="1" applyFill="1" applyBorder="1" applyAlignment="1" applyProtection="1">
      <alignment horizontal="center" vertical="center" wrapText="1"/>
    </xf>
    <xf numFmtId="0" fontId="62" fillId="0" borderId="0" xfId="0" applyFont="1" applyAlignment="1">
      <alignment horizontal="left" vertical="center" wrapText="1"/>
    </xf>
    <xf numFmtId="0" fontId="47" fillId="0" borderId="0" xfId="52" applyFont="1" applyBorder="1" applyAlignment="1" applyProtection="1">
      <alignment horizontal="left" vertical="center" wrapText="1"/>
    </xf>
    <xf numFmtId="0" fontId="47" fillId="0" borderId="0" xfId="52" applyFont="1" applyFill="1" applyBorder="1" applyAlignment="1" applyProtection="1">
      <alignment horizontal="left" vertical="center"/>
      <protection locked="0"/>
    </xf>
    <xf numFmtId="0" fontId="47" fillId="0" borderId="0" xfId="52" applyFont="1" applyFill="1" applyBorder="1" applyAlignment="1" applyProtection="1">
      <alignment horizontal="left" vertical="center" wrapText="1"/>
      <protection locked="0"/>
    </xf>
    <xf numFmtId="0" fontId="18" fillId="25" borderId="0" xfId="48" applyFont="1" applyFill="1"/>
    <xf numFmtId="0" fontId="72" fillId="41" borderId="0" xfId="48" applyFont="1" applyFill="1" applyAlignment="1">
      <alignment vertical="center"/>
    </xf>
    <xf numFmtId="0" fontId="72" fillId="41" borderId="0" xfId="48" applyFont="1" applyFill="1"/>
    <xf numFmtId="14" fontId="76" fillId="41" borderId="0" xfId="57" applyNumberFormat="1" applyFont="1" applyFill="1" applyAlignment="1" applyProtection="1"/>
    <xf numFmtId="0" fontId="71" fillId="41" borderId="0" xfId="0" applyFont="1" applyFill="1" applyAlignment="1">
      <alignment vertical="center"/>
    </xf>
    <xf numFmtId="0" fontId="72" fillId="41" borderId="0" xfId="0" applyFont="1" applyFill="1" applyAlignment="1">
      <alignment vertical="top"/>
    </xf>
    <xf numFmtId="0" fontId="80" fillId="29" borderId="0" xfId="51" applyFont="1" applyFill="1" applyProtection="1">
      <protection hidden="1"/>
    </xf>
    <xf numFmtId="0" fontId="49" fillId="37" borderId="70" xfId="52" applyFont="1" applyFill="1" applyBorder="1" applyAlignment="1" applyProtection="1">
      <alignment horizontal="center" vertical="center" wrapText="1"/>
    </xf>
    <xf numFmtId="0" fontId="49" fillId="34" borderId="37" xfId="52" applyFont="1" applyFill="1" applyBorder="1" applyAlignment="1" applyProtection="1">
      <alignment horizontal="center" vertical="center"/>
      <protection locked="0"/>
    </xf>
    <xf numFmtId="0" fontId="49" fillId="34" borderId="21" xfId="52" applyFont="1" applyFill="1" applyBorder="1" applyAlignment="1" applyProtection="1">
      <alignment horizontal="center" vertical="center"/>
      <protection locked="0"/>
    </xf>
    <xf numFmtId="0" fontId="49" fillId="34" borderId="23" xfId="52" applyFont="1" applyFill="1" applyBorder="1" applyAlignment="1" applyProtection="1">
      <alignment horizontal="center" vertical="center"/>
      <protection locked="0"/>
    </xf>
    <xf numFmtId="0" fontId="49" fillId="35" borderId="12" xfId="52" applyFont="1" applyFill="1" applyBorder="1" applyAlignment="1" applyProtection="1">
      <alignment horizontal="left" vertical="center" wrapText="1"/>
      <protection locked="0"/>
    </xf>
    <xf numFmtId="1" fontId="49" fillId="34" borderId="12" xfId="52" applyNumberFormat="1" applyFont="1" applyFill="1" applyBorder="1" applyAlignment="1" applyProtection="1">
      <alignment horizontal="center" vertical="center"/>
      <protection locked="0"/>
    </xf>
    <xf numFmtId="0" fontId="49" fillId="35" borderId="39" xfId="52" applyFont="1" applyFill="1" applyBorder="1" applyAlignment="1" applyProtection="1">
      <alignment horizontal="left" vertical="center" wrapText="1"/>
      <protection locked="0"/>
    </xf>
    <xf numFmtId="0" fontId="49" fillId="34" borderId="12" xfId="52" applyFont="1" applyFill="1" applyBorder="1" applyAlignment="1" applyProtection="1">
      <alignment vertical="center" wrapText="1"/>
      <protection locked="0"/>
    </xf>
    <xf numFmtId="9" fontId="49" fillId="38" borderId="73" xfId="52" applyNumberFormat="1" applyFont="1" applyFill="1" applyBorder="1" applyAlignment="1" applyProtection="1">
      <alignment horizontal="center" vertical="center"/>
      <protection locked="0"/>
    </xf>
    <xf numFmtId="49" fontId="49" fillId="34" borderId="12" xfId="52" applyNumberFormat="1" applyFont="1" applyFill="1" applyBorder="1" applyAlignment="1" applyProtection="1">
      <alignment horizontal="center" vertical="center"/>
      <protection locked="0"/>
    </xf>
    <xf numFmtId="0" fontId="49" fillId="35" borderId="39" xfId="52" applyFont="1" applyFill="1" applyBorder="1" applyAlignment="1" applyProtection="1">
      <alignment horizontal="center" vertical="center"/>
      <protection locked="0"/>
    </xf>
    <xf numFmtId="10" fontId="49" fillId="35" borderId="39" xfId="52" applyNumberFormat="1" applyFont="1" applyFill="1" applyBorder="1" applyAlignment="1" applyProtection="1">
      <alignment horizontal="center" vertical="center"/>
      <protection locked="0"/>
    </xf>
    <xf numFmtId="10" fontId="48" fillId="0" borderId="12" xfId="49" applyNumberFormat="1" applyFont="1" applyBorder="1" applyAlignment="1" applyProtection="1">
      <alignment horizontal="right"/>
    </xf>
    <xf numFmtId="10" fontId="48" fillId="0" borderId="40" xfId="52" applyNumberFormat="1" applyFont="1" applyBorder="1" applyAlignment="1" applyProtection="1">
      <alignment horizontal="right"/>
    </xf>
    <xf numFmtId="0" fontId="48" fillId="35" borderId="23" xfId="52" applyNumberFormat="1" applyFont="1" applyFill="1" applyBorder="1" applyAlignment="1" applyProtection="1">
      <alignment horizontal="right"/>
      <protection locked="0"/>
    </xf>
    <xf numFmtId="0" fontId="48" fillId="35" borderId="12" xfId="52" applyNumberFormat="1" applyFont="1" applyFill="1" applyBorder="1" applyAlignment="1" applyProtection="1">
      <alignment horizontal="right"/>
      <protection locked="0"/>
    </xf>
    <xf numFmtId="10" fontId="48" fillId="0" borderId="24" xfId="52" applyNumberFormat="1" applyFont="1" applyBorder="1" applyAlignment="1" applyProtection="1">
      <alignment horizontal="right"/>
    </xf>
    <xf numFmtId="1" fontId="43" fillId="33" borderId="15" xfId="52" applyNumberFormat="1" applyFont="1" applyFill="1" applyBorder="1" applyAlignment="1" applyProtection="1">
      <alignment horizontal="right"/>
    </xf>
    <xf numFmtId="1" fontId="43" fillId="0" borderId="31" xfId="52" applyNumberFormat="1" applyFont="1" applyFill="1" applyBorder="1" applyAlignment="1" applyProtection="1">
      <alignment horizontal="right"/>
    </xf>
    <xf numFmtId="0" fontId="48" fillId="39" borderId="22" xfId="53" applyFont="1" applyFill="1" applyBorder="1" applyAlignment="1" applyProtection="1">
      <alignment horizontal="center" vertical="center" wrapText="1"/>
    </xf>
    <xf numFmtId="0" fontId="49" fillId="0" borderId="75" xfId="52" applyFont="1" applyFill="1" applyBorder="1" applyAlignment="1" applyProtection="1">
      <alignment horizontal="center" vertical="center"/>
    </xf>
    <xf numFmtId="0" fontId="49" fillId="0" borderId="76" xfId="52" applyFont="1" applyFill="1" applyBorder="1" applyAlignment="1" applyProtection="1">
      <alignment horizontal="center" vertical="center"/>
    </xf>
    <xf numFmtId="0" fontId="49" fillId="0" borderId="47" xfId="52" applyFont="1" applyFill="1" applyBorder="1" applyAlignment="1" applyProtection="1">
      <alignment horizontal="left" vertical="center" wrapText="1"/>
    </xf>
    <xf numFmtId="0" fontId="49" fillId="0" borderId="47" xfId="52" applyFont="1" applyFill="1" applyBorder="1" applyAlignment="1" applyProtection="1">
      <alignment horizontal="center" vertical="center" wrapText="1"/>
    </xf>
    <xf numFmtId="0" fontId="49" fillId="0" borderId="47" xfId="52" applyFont="1" applyFill="1" applyBorder="1" applyAlignment="1" applyProtection="1">
      <alignment vertical="center" wrapText="1"/>
    </xf>
    <xf numFmtId="9" fontId="49" fillId="0" borderId="47" xfId="52" applyNumberFormat="1" applyFont="1" applyFill="1" applyBorder="1" applyAlignment="1" applyProtection="1">
      <alignment horizontal="center" vertical="center"/>
    </xf>
    <xf numFmtId="49" fontId="49" fillId="0" borderId="47" xfId="52" applyNumberFormat="1" applyFont="1" applyFill="1" applyBorder="1" applyAlignment="1" applyProtection="1">
      <alignment horizontal="center" vertical="center"/>
    </xf>
    <xf numFmtId="1" fontId="49" fillId="0" borderId="47" xfId="52" applyNumberFormat="1" applyFont="1" applyFill="1" applyBorder="1" applyAlignment="1" applyProtection="1">
      <alignment horizontal="center" vertical="center"/>
    </xf>
    <xf numFmtId="0" fontId="49" fillId="0" borderId="47" xfId="52" applyFont="1" applyFill="1" applyBorder="1" applyAlignment="1" applyProtection="1">
      <alignment horizontal="center" vertical="center"/>
    </xf>
    <xf numFmtId="10" fontId="49"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3" fillId="0" borderId="47" xfId="52" applyNumberFormat="1" applyFont="1" applyFill="1" applyBorder="1" applyAlignment="1" applyProtection="1">
      <alignment horizontal="right"/>
    </xf>
    <xf numFmtId="0" fontId="57" fillId="0" borderId="47" xfId="52" applyNumberFormat="1" applyFont="1" applyFill="1" applyBorder="1" applyAlignment="1" applyProtection="1">
      <alignment horizontal="right"/>
    </xf>
    <xf numFmtId="0" fontId="49" fillId="36" borderId="70" xfId="52" applyFont="1" applyFill="1" applyBorder="1" applyAlignment="1" applyProtection="1">
      <alignment horizontal="left" vertical="center"/>
    </xf>
    <xf numFmtId="0" fontId="49" fillId="34" borderId="12" xfId="52" applyFont="1" applyFill="1" applyBorder="1" applyAlignment="1" applyProtection="1">
      <alignment horizontal="center" vertical="center" wrapText="1"/>
      <protection locked="0"/>
    </xf>
    <xf numFmtId="0" fontId="49" fillId="34" borderId="12" xfId="52" applyFont="1" applyFill="1" applyBorder="1" applyAlignment="1" applyProtection="1">
      <alignment horizontal="left" vertical="center" wrapText="1"/>
      <protection locked="0"/>
    </xf>
    <xf numFmtId="0" fontId="49" fillId="34" borderId="12" xfId="52" applyNumberFormat="1" applyFont="1" applyFill="1" applyBorder="1" applyAlignment="1" applyProtection="1">
      <alignment horizontal="center" vertical="center"/>
      <protection locked="0"/>
    </xf>
    <xf numFmtId="0" fontId="49" fillId="35" borderId="12" xfId="52" applyFont="1" applyFill="1" applyBorder="1" applyAlignment="1" applyProtection="1">
      <alignment horizontal="center" vertical="center"/>
      <protection locked="0"/>
    </xf>
    <xf numFmtId="10" fontId="49" fillId="35" borderId="12" xfId="52" applyNumberFormat="1" applyFont="1" applyFill="1" applyBorder="1" applyAlignment="1" applyProtection="1">
      <alignment horizontal="center" vertical="center"/>
      <protection locked="0"/>
    </xf>
    <xf numFmtId="0" fontId="68" fillId="0" borderId="0" xfId="53" applyFont="1" applyProtection="1"/>
    <xf numFmtId="0" fontId="85" fillId="0" borderId="0" xfId="52" applyFont="1" applyAlignment="1" applyProtection="1"/>
    <xf numFmtId="0" fontId="84" fillId="38" borderId="33" xfId="52" applyFont="1" applyFill="1" applyBorder="1" applyAlignment="1" applyProtection="1">
      <alignment horizontal="left" vertical="center"/>
    </xf>
    <xf numFmtId="0" fontId="49" fillId="38" borderId="48" xfId="52" applyFont="1" applyFill="1" applyBorder="1" applyAlignment="1" applyProtection="1">
      <alignment horizontal="center" vertical="center" wrapText="1"/>
    </xf>
    <xf numFmtId="0" fontId="49" fillId="38" borderId="48" xfId="52" applyFont="1" applyFill="1" applyBorder="1" applyAlignment="1" applyProtection="1">
      <alignment horizontal="left" vertical="center" wrapText="1"/>
    </xf>
    <xf numFmtId="0" fontId="49" fillId="38" borderId="48" xfId="52" applyFont="1" applyFill="1" applyBorder="1" applyAlignment="1" applyProtection="1">
      <alignment vertical="center" wrapText="1"/>
    </xf>
    <xf numFmtId="9" fontId="49" fillId="38" borderId="27" xfId="52" applyNumberFormat="1" applyFont="1" applyFill="1" applyBorder="1" applyAlignment="1" applyProtection="1">
      <alignment horizontal="center" vertical="center"/>
    </xf>
    <xf numFmtId="0" fontId="79" fillId="35" borderId="11" xfId="52" applyFont="1" applyFill="1" applyBorder="1" applyAlignment="1" applyProtection="1">
      <alignment horizontal="left" vertical="center" wrapText="1"/>
    </xf>
    <xf numFmtId="0" fontId="79" fillId="35" borderId="11" xfId="52" applyFont="1" applyFill="1" applyBorder="1" applyAlignment="1" applyProtection="1">
      <alignment vertical="center" wrapText="1"/>
    </xf>
    <xf numFmtId="9" fontId="79" fillId="38" borderId="11" xfId="52" applyNumberFormat="1" applyFont="1" applyFill="1" applyBorder="1" applyAlignment="1" applyProtection="1">
      <alignment horizontal="center" vertical="center"/>
    </xf>
    <xf numFmtId="0" fontId="6" fillId="35" borderId="11" xfId="52" applyFont="1" applyFill="1" applyBorder="1" applyAlignment="1" applyProtection="1">
      <alignment vertical="center" wrapText="1"/>
      <protection locked="0"/>
    </xf>
    <xf numFmtId="0" fontId="6" fillId="35" borderId="11" xfId="52" applyFont="1" applyFill="1" applyBorder="1" applyAlignment="1" applyProtection="1">
      <alignment horizontal="left" vertical="center" wrapText="1"/>
      <protection locked="0"/>
    </xf>
    <xf numFmtId="9" fontId="6" fillId="38" borderId="11" xfId="52" applyNumberFormat="1" applyFont="1" applyFill="1" applyBorder="1" applyAlignment="1" applyProtection="1">
      <alignment horizontal="center" vertical="center"/>
      <protection locked="0"/>
    </xf>
    <xf numFmtId="1" fontId="43" fillId="0" borderId="82" xfId="52" applyNumberFormat="1" applyFont="1" applyBorder="1" applyAlignment="1" applyProtection="1">
      <alignment horizontal="right"/>
    </xf>
    <xf numFmtId="1" fontId="43" fillId="0" borderId="63" xfId="52" applyNumberFormat="1" applyFont="1" applyFill="1" applyBorder="1" applyAlignment="1" applyProtection="1">
      <alignment horizontal="right"/>
    </xf>
    <xf numFmtId="0" fontId="49" fillId="0" borderId="55" xfId="52" applyFont="1" applyFill="1" applyBorder="1" applyAlignment="1" applyProtection="1">
      <alignment horizontal="left" vertical="center"/>
    </xf>
    <xf numFmtId="1" fontId="43" fillId="0" borderId="15" xfId="52" applyNumberFormat="1" applyFont="1" applyFill="1" applyBorder="1" applyAlignment="1" applyProtection="1">
      <alignment horizontal="right"/>
    </xf>
    <xf numFmtId="1" fontId="43" fillId="0" borderId="15" xfId="52" applyNumberFormat="1" applyFont="1" applyBorder="1" applyAlignment="1" applyProtection="1">
      <alignment horizontal="right"/>
    </xf>
    <xf numFmtId="0" fontId="47" fillId="0" borderId="0" xfId="52" applyFont="1" applyFill="1" applyBorder="1" applyAlignment="1" applyProtection="1">
      <alignment horizontal="left" vertical="center" wrapText="1"/>
      <protection locked="0"/>
    </xf>
    <xf numFmtId="0" fontId="47" fillId="0" borderId="0" xfId="52" applyFont="1" applyFill="1" applyBorder="1" applyAlignment="1" applyProtection="1">
      <alignment horizontal="left" vertical="center"/>
      <protection locked="0"/>
    </xf>
    <xf numFmtId="10" fontId="4" fillId="29" borderId="18" xfId="40" applyNumberFormat="1" applyFont="1" applyFill="1" applyBorder="1" applyProtection="1"/>
    <xf numFmtId="0" fontId="91" fillId="37" borderId="23" xfId="52" applyFont="1" applyFill="1" applyBorder="1" applyAlignment="1" applyProtection="1">
      <alignment horizontal="center" vertical="center" wrapText="1"/>
    </xf>
    <xf numFmtId="0" fontId="91" fillId="37" borderId="12" xfId="52" applyFont="1" applyFill="1" applyBorder="1" applyAlignment="1" applyProtection="1">
      <alignment horizontal="center" vertical="center" wrapText="1"/>
    </xf>
    <xf numFmtId="2" fontId="91" fillId="37" borderId="12" xfId="55" applyNumberFormat="1" applyFont="1" applyFill="1" applyBorder="1" applyAlignment="1" applyProtection="1">
      <alignment horizontal="center" vertical="center" wrapText="1"/>
    </xf>
    <xf numFmtId="1" fontId="91" fillId="37" borderId="12" xfId="55" applyNumberFormat="1" applyFont="1" applyFill="1" applyBorder="1" applyAlignment="1" applyProtection="1">
      <alignment horizontal="center" vertical="center"/>
    </xf>
    <xf numFmtId="1" fontId="91" fillId="37" borderId="12" xfId="55" applyNumberFormat="1" applyFont="1" applyFill="1" applyBorder="1" applyAlignment="1" applyProtection="1">
      <alignment horizontal="center" vertical="center" wrapText="1"/>
    </xf>
    <xf numFmtId="10" fontId="91" fillId="37" borderId="12" xfId="55" applyNumberFormat="1" applyFont="1" applyFill="1" applyBorder="1" applyAlignment="1" applyProtection="1">
      <alignment horizontal="center" vertical="center"/>
    </xf>
    <xf numFmtId="2" fontId="91" fillId="37" borderId="12" xfId="55" applyNumberFormat="1" applyFont="1" applyFill="1" applyBorder="1" applyAlignment="1" applyProtection="1">
      <alignment horizontal="center" vertical="center"/>
    </xf>
    <xf numFmtId="2" fontId="91" fillId="37" borderId="24" xfId="55" applyNumberFormat="1" applyFont="1" applyFill="1" applyBorder="1" applyAlignment="1" applyProtection="1">
      <alignment horizontal="center" vertical="center"/>
    </xf>
    <xf numFmtId="0" fontId="92" fillId="0" borderId="0" xfId="52" applyFont="1" applyAlignment="1" applyProtection="1">
      <alignment horizontal="center" vertical="center"/>
    </xf>
    <xf numFmtId="10" fontId="92" fillId="0" borderId="0" xfId="52" applyNumberFormat="1" applyFont="1" applyAlignment="1" applyProtection="1">
      <alignment horizontal="center" vertical="center"/>
    </xf>
    <xf numFmtId="0" fontId="3" fillId="24" borderId="0" xfId="54" applyFont="1" applyFill="1" applyBorder="1" applyAlignment="1" applyProtection="1">
      <alignment vertical="center"/>
      <protection locked="0"/>
    </xf>
    <xf numFmtId="10" fontId="3" fillId="29" borderId="17" xfId="54" applyNumberFormat="1" applyFont="1" applyFill="1" applyBorder="1" applyProtection="1">
      <protection hidden="1"/>
    </xf>
    <xf numFmtId="1" fontId="55" fillId="29" borderId="17" xfId="54" applyNumberFormat="1" applyFont="1" applyFill="1" applyBorder="1" applyProtection="1">
      <protection hidden="1"/>
    </xf>
    <xf numFmtId="1" fontId="0" fillId="0" borderId="0" xfId="0" applyNumberFormat="1"/>
    <xf numFmtId="0" fontId="0" fillId="29" borderId="0" xfId="0" applyFill="1" applyAlignment="1" applyProtection="1">
      <alignment vertical="center"/>
    </xf>
    <xf numFmtId="0" fontId="67" fillId="0" borderId="0" xfId="0" applyFont="1" applyFill="1" applyAlignment="1" applyProtection="1">
      <alignment vertical="center"/>
    </xf>
    <xf numFmtId="0" fontId="43" fillId="29" borderId="15" xfId="0" applyFont="1" applyFill="1" applyBorder="1" applyProtection="1"/>
    <xf numFmtId="1" fontId="3" fillId="25" borderId="13" xfId="46" applyNumberFormat="1" applyFill="1" applyBorder="1" applyAlignment="1" applyProtection="1">
      <alignment horizontal="center" vertical="center" wrapText="1"/>
    </xf>
    <xf numFmtId="1" fontId="5" fillId="25" borderId="13" xfId="54" applyNumberFormat="1" applyFont="1" applyFill="1" applyBorder="1" applyAlignment="1" applyProtection="1">
      <alignment horizontal="center" vertical="center" wrapText="1"/>
    </xf>
    <xf numFmtId="0" fontId="43" fillId="29" borderId="36" xfId="0" applyFont="1" applyFill="1" applyBorder="1" applyProtection="1"/>
    <xf numFmtId="1" fontId="3" fillId="25" borderId="85" xfId="54" applyNumberFormat="1" applyFont="1" applyFill="1" applyBorder="1" applyAlignment="1" applyProtection="1">
      <alignment horizontal="center" vertical="center" wrapText="1"/>
    </xf>
    <xf numFmtId="1" fontId="3" fillId="25" borderId="10" xfId="54" applyNumberFormat="1" applyFont="1" applyFill="1" applyBorder="1" applyAlignment="1" applyProtection="1">
      <alignment horizontal="center" vertical="center" wrapText="1"/>
    </xf>
    <xf numFmtId="1" fontId="3" fillId="25" borderId="32" xfId="54" applyNumberFormat="1" applyFont="1" applyFill="1" applyBorder="1" applyAlignment="1" applyProtection="1">
      <alignment horizontal="center" vertical="center" wrapText="1"/>
    </xf>
    <xf numFmtId="0" fontId="3" fillId="25" borderId="13" xfId="54" applyFont="1" applyFill="1" applyBorder="1" applyAlignment="1" applyProtection="1">
      <alignment horizontal="center" vertical="center" wrapText="1"/>
    </xf>
    <xf numFmtId="1" fontId="3" fillId="24" borderId="36" xfId="54" applyNumberFormat="1" applyFont="1" applyFill="1" applyBorder="1" applyProtection="1">
      <protection locked="0"/>
    </xf>
    <xf numFmtId="1" fontId="3" fillId="24" borderId="14" xfId="54" applyNumberFormat="1" applyFont="1" applyFill="1" applyBorder="1" applyProtection="1">
      <protection locked="0"/>
    </xf>
    <xf numFmtId="1" fontId="93" fillId="37" borderId="15" xfId="46" applyNumberFormat="1" applyFont="1" applyFill="1" applyBorder="1" applyAlignment="1" applyProtection="1">
      <alignment horizontal="center" vertical="center" wrapText="1"/>
    </xf>
    <xf numFmtId="2" fontId="93" fillId="30" borderId="15" xfId="46" applyNumberFormat="1" applyFont="1" applyFill="1" applyBorder="1" applyAlignment="1" applyProtection="1">
      <alignment horizontal="center" vertical="center"/>
    </xf>
    <xf numFmtId="1" fontId="93" fillId="37" borderId="15" xfId="54" applyNumberFormat="1" applyFont="1" applyFill="1" applyBorder="1" applyAlignment="1" applyProtection="1">
      <alignment horizontal="center" vertical="center" wrapText="1"/>
    </xf>
    <xf numFmtId="0" fontId="93" fillId="29" borderId="0" xfId="0" applyFont="1" applyFill="1" applyProtection="1"/>
    <xf numFmtId="1" fontId="97" fillId="42" borderId="26" xfId="0" applyNumberFormat="1" applyFont="1" applyFill="1" applyBorder="1" applyProtection="1"/>
    <xf numFmtId="0" fontId="97" fillId="42" borderId="26" xfId="0" applyFont="1" applyFill="1" applyBorder="1" applyProtection="1"/>
    <xf numFmtId="0" fontId="97" fillId="42" borderId="45" xfId="0" applyFont="1" applyFill="1" applyBorder="1" applyProtection="1"/>
    <xf numFmtId="1" fontId="3" fillId="24" borderId="15" xfId="54" applyNumberFormat="1" applyFont="1" applyFill="1" applyBorder="1" applyProtection="1">
      <protection locked="0"/>
    </xf>
    <xf numFmtId="0" fontId="43" fillId="33" borderId="18" xfId="52" applyNumberFormat="1" applyFont="1" applyFill="1" applyBorder="1" applyAlignment="1" applyProtection="1">
      <alignment horizontal="right"/>
    </xf>
    <xf numFmtId="1" fontId="0" fillId="40" borderId="11" xfId="0" applyNumberFormat="1" applyFill="1" applyBorder="1"/>
    <xf numFmtId="1" fontId="49" fillId="40" borderId="11" xfId="52" applyNumberFormat="1" applyFont="1" applyFill="1" applyBorder="1" applyAlignment="1" applyProtection="1">
      <alignment horizontal="left" vertical="center"/>
      <protection locked="0"/>
    </xf>
    <xf numFmtId="0" fontId="47" fillId="0" borderId="0" xfId="52" applyFont="1" applyFill="1" applyBorder="1" applyAlignment="1" applyProtection="1">
      <alignment horizontal="left" vertical="center"/>
      <protection locked="0"/>
    </xf>
    <xf numFmtId="1" fontId="3" fillId="25" borderId="13" xfId="54" applyNumberFormat="1" applyFont="1" applyFill="1" applyBorder="1" applyAlignment="1" applyProtection="1">
      <alignment horizontal="center" vertical="center" wrapText="1"/>
    </xf>
    <xf numFmtId="0" fontId="18" fillId="0" borderId="0" xfId="48" applyFont="1" applyFill="1"/>
    <xf numFmtId="14" fontId="76" fillId="0" borderId="0" xfId="57" applyNumberFormat="1" applyFont="1" applyFill="1" applyAlignment="1" applyProtection="1"/>
    <xf numFmtId="0" fontId="72" fillId="0" borderId="0" xfId="48" applyFont="1" applyFill="1"/>
    <xf numFmtId="0" fontId="95" fillId="42" borderId="83" xfId="54" applyFont="1" applyFill="1" applyBorder="1" applyAlignment="1" applyProtection="1">
      <alignment horizontal="left"/>
    </xf>
    <xf numFmtId="1" fontId="97" fillId="42" borderId="26" xfId="54" applyNumberFormat="1" applyFont="1" applyFill="1" applyBorder="1" applyProtection="1"/>
    <xf numFmtId="1" fontId="5" fillId="29" borderId="25" xfId="54" applyNumberFormat="1" applyFont="1" applyFill="1" applyBorder="1" applyProtection="1"/>
    <xf numFmtId="10" fontId="5" fillId="29" borderId="18" xfId="54" applyNumberFormat="1" applyFont="1" applyFill="1" applyBorder="1" applyProtection="1"/>
    <xf numFmtId="1" fontId="93" fillId="37" borderId="81" xfId="54" applyNumberFormat="1" applyFont="1" applyFill="1" applyBorder="1" applyAlignment="1" applyProtection="1">
      <alignment horizontal="center" vertical="center" wrapText="1"/>
    </xf>
    <xf numFmtId="1" fontId="93" fillId="37" borderId="12" xfId="54" applyNumberFormat="1" applyFont="1" applyFill="1" applyBorder="1" applyAlignment="1" applyProtection="1">
      <alignment horizontal="center" vertical="center" wrapText="1"/>
    </xf>
    <xf numFmtId="1" fontId="93" fillId="37" borderId="86" xfId="54" applyNumberFormat="1" applyFont="1" applyFill="1" applyBorder="1" applyAlignment="1" applyProtection="1">
      <alignment horizontal="center" vertical="center" wrapText="1"/>
    </xf>
    <xf numFmtId="1" fontId="3" fillId="29" borderId="36" xfId="54" applyNumberFormat="1" applyFont="1" applyFill="1" applyBorder="1" applyProtection="1"/>
    <xf numFmtId="1" fontId="3" fillId="24" borderId="42" xfId="54" applyNumberFormat="1" applyFont="1" applyFill="1" applyBorder="1" applyProtection="1">
      <protection locked="0"/>
    </xf>
    <xf numFmtId="1" fontId="3" fillId="24" borderId="28" xfId="54" applyNumberFormat="1" applyFont="1" applyFill="1" applyBorder="1" applyProtection="1">
      <protection locked="0"/>
    </xf>
    <xf numFmtId="1" fontId="3" fillId="24" borderId="30" xfId="54" applyNumberFormat="1" applyFont="1" applyFill="1" applyBorder="1" applyProtection="1">
      <protection locked="0"/>
    </xf>
    <xf numFmtId="10" fontId="3" fillId="29" borderId="36" xfId="54" applyNumberFormat="1" applyFont="1" applyFill="1" applyBorder="1" applyProtection="1"/>
    <xf numFmtId="1" fontId="3" fillId="29" borderId="14" xfId="54" applyNumberFormat="1" applyFont="1" applyFill="1" applyBorder="1" applyProtection="1"/>
    <xf numFmtId="1" fontId="3" fillId="24" borderId="27" xfId="54" applyNumberFormat="1" applyFont="1" applyFill="1" applyBorder="1" applyProtection="1">
      <protection locked="0"/>
    </xf>
    <xf numFmtId="1" fontId="3" fillId="24" borderId="33" xfId="54" applyNumberFormat="1" applyFont="1" applyFill="1" applyBorder="1" applyProtection="1">
      <protection locked="0"/>
    </xf>
    <xf numFmtId="10" fontId="3" fillId="29" borderId="14" xfId="54" applyNumberFormat="1" applyFont="1" applyFill="1" applyBorder="1" applyProtection="1"/>
    <xf numFmtId="1" fontId="3" fillId="29" borderId="15" xfId="54" applyNumberFormat="1" applyFont="1" applyFill="1" applyBorder="1" applyProtection="1"/>
    <xf numFmtId="1" fontId="3" fillId="24" borderId="81" xfId="54" applyNumberFormat="1" applyFont="1" applyFill="1" applyBorder="1" applyProtection="1">
      <protection locked="0"/>
    </xf>
    <xf numFmtId="1" fontId="3" fillId="24" borderId="86" xfId="54" applyNumberFormat="1" applyFont="1" applyFill="1" applyBorder="1" applyProtection="1">
      <protection locked="0"/>
    </xf>
    <xf numFmtId="10" fontId="3" fillId="29" borderId="15" xfId="54" applyNumberFormat="1" applyFont="1" applyFill="1" applyBorder="1" applyProtection="1"/>
    <xf numFmtId="49" fontId="79" fillId="35" borderId="33" xfId="52" applyNumberFormat="1" applyFont="1" applyFill="1" applyBorder="1" applyAlignment="1" applyProtection="1">
      <alignment vertical="center"/>
    </xf>
    <xf numFmtId="49" fontId="6" fillId="35" borderId="33" xfId="52" applyNumberFormat="1" applyFont="1" applyFill="1" applyBorder="1" applyAlignment="1" applyProtection="1">
      <alignment vertical="center"/>
      <protection locked="0"/>
    </xf>
    <xf numFmtId="1" fontId="43" fillId="33" borderId="90" xfId="52" applyNumberFormat="1" applyFont="1" applyFill="1" applyBorder="1" applyAlignment="1" applyProtection="1">
      <alignment horizontal="right"/>
    </xf>
    <xf numFmtId="0" fontId="43" fillId="33" borderId="90" xfId="52" applyNumberFormat="1" applyFont="1" applyFill="1" applyBorder="1" applyAlignment="1" applyProtection="1">
      <alignment horizontal="right"/>
    </xf>
    <xf numFmtId="0" fontId="48" fillId="31" borderId="11" xfId="52" applyFont="1" applyFill="1" applyBorder="1" applyAlignment="1" applyProtection="1">
      <alignment vertical="center" wrapText="1"/>
    </xf>
    <xf numFmtId="0" fontId="3" fillId="24" borderId="17" xfId="54" applyFont="1" applyFill="1" applyBorder="1" applyAlignment="1" applyProtection="1">
      <alignment vertical="center" wrapText="1"/>
      <protection locked="0"/>
    </xf>
    <xf numFmtId="10" fontId="5" fillId="29" borderId="13" xfId="54" applyNumberFormat="1" applyFont="1" applyFill="1" applyBorder="1" applyProtection="1"/>
    <xf numFmtId="10" fontId="5" fillId="29" borderId="14" xfId="54" applyNumberFormat="1" applyFont="1" applyFill="1" applyBorder="1" applyProtection="1"/>
    <xf numFmtId="10" fontId="60" fillId="33" borderId="17" xfId="58" applyNumberFormat="1" applyFont="1" applyFill="1" applyBorder="1" applyProtection="1"/>
    <xf numFmtId="1" fontId="43" fillId="0" borderId="33" xfId="52" applyNumberFormat="1" applyFont="1" applyBorder="1" applyProtection="1">
      <protection hidden="1"/>
    </xf>
    <xf numFmtId="10" fontId="5" fillId="29" borderId="22" xfId="54" applyNumberFormat="1" applyFont="1" applyFill="1" applyBorder="1" applyProtection="1"/>
    <xf numFmtId="1" fontId="43" fillId="0" borderId="64" xfId="52" applyNumberFormat="1" applyFont="1" applyBorder="1" applyProtection="1">
      <protection hidden="1"/>
    </xf>
    <xf numFmtId="10" fontId="5" fillId="29" borderId="25" xfId="54" applyNumberFormat="1" applyFont="1" applyFill="1" applyBorder="1" applyProtection="1"/>
    <xf numFmtId="0" fontId="1" fillId="0" borderId="0" xfId="52" applyFont="1" applyFill="1" applyBorder="1" applyAlignment="1" applyProtection="1">
      <alignment horizontal="center" vertical="center"/>
      <protection locked="0"/>
    </xf>
    <xf numFmtId="0" fontId="1" fillId="0" borderId="0" xfId="52" applyFont="1" applyFill="1" applyBorder="1" applyAlignment="1" applyProtection="1">
      <alignment horizontal="left" vertical="center" wrapText="1"/>
      <protection locked="0"/>
    </xf>
    <xf numFmtId="1" fontId="1" fillId="0" borderId="0" xfId="52" applyNumberFormat="1" applyFont="1" applyFill="1" applyBorder="1" applyAlignment="1" applyProtection="1">
      <alignment horizontal="center" vertical="center"/>
      <protection locked="0"/>
    </xf>
    <xf numFmtId="0" fontId="1" fillId="0" borderId="0" xfId="52" applyFont="1" applyFill="1" applyBorder="1" applyAlignment="1" applyProtection="1">
      <alignment vertical="center" wrapText="1"/>
      <protection locked="0"/>
    </xf>
    <xf numFmtId="9" fontId="1" fillId="0" borderId="0" xfId="52" applyNumberFormat="1" applyFont="1" applyFill="1" applyBorder="1" applyAlignment="1" applyProtection="1">
      <alignment horizontal="center" vertical="center"/>
      <protection locked="0"/>
    </xf>
    <xf numFmtId="49" fontId="1" fillId="0" borderId="0" xfId="52" applyNumberFormat="1" applyFont="1" applyFill="1" applyBorder="1" applyAlignment="1" applyProtection="1">
      <alignment horizontal="center" vertical="center"/>
      <protection locked="0"/>
    </xf>
    <xf numFmtId="10" fontId="1" fillId="0" borderId="0" xfId="52" applyNumberFormat="1" applyFont="1" applyFill="1" applyBorder="1" applyAlignment="1" applyProtection="1">
      <alignment horizontal="center" vertical="center"/>
      <protection locked="0"/>
    </xf>
    <xf numFmtId="10" fontId="84" fillId="0" borderId="0" xfId="49" applyNumberFormat="1" applyFont="1" applyFill="1" applyBorder="1" applyAlignment="1" applyProtection="1">
      <alignment horizontal="right"/>
    </xf>
    <xf numFmtId="10" fontId="48" fillId="35" borderId="13" xfId="52" applyNumberFormat="1" applyFont="1" applyFill="1" applyBorder="1" applyAlignment="1" applyProtection="1">
      <alignment horizontal="right"/>
      <protection locked="0"/>
    </xf>
    <xf numFmtId="0" fontId="48" fillId="0" borderId="0" xfId="52" applyNumberFormat="1" applyFont="1" applyFill="1" applyBorder="1" applyAlignment="1" applyProtection="1">
      <alignment horizontal="right"/>
      <protection locked="0"/>
    </xf>
    <xf numFmtId="10" fontId="48" fillId="0" borderId="0" xfId="52" applyNumberFormat="1" applyFont="1" applyFill="1" applyBorder="1" applyAlignment="1" applyProtection="1">
      <alignment horizontal="right"/>
    </xf>
    <xf numFmtId="0" fontId="1" fillId="0" borderId="0" xfId="52" applyFont="1" applyFill="1" applyBorder="1" applyAlignment="1" applyProtection="1">
      <alignment horizontal="center" vertical="center"/>
    </xf>
    <xf numFmtId="0" fontId="1" fillId="0" borderId="0" xfId="52" applyFont="1" applyFill="1" applyBorder="1" applyAlignment="1" applyProtection="1">
      <alignment horizontal="left" vertical="center" wrapText="1"/>
    </xf>
    <xf numFmtId="0" fontId="1" fillId="0" borderId="0" xfId="52" applyFont="1" applyFill="1" applyBorder="1" applyAlignment="1" applyProtection="1">
      <alignment horizontal="center" vertical="center" wrapText="1"/>
    </xf>
    <xf numFmtId="0" fontId="1" fillId="0" borderId="0" xfId="52" applyFont="1" applyFill="1" applyBorder="1" applyAlignment="1" applyProtection="1">
      <alignment vertical="center" wrapText="1"/>
    </xf>
    <xf numFmtId="9" fontId="1" fillId="0" borderId="0" xfId="52" applyNumberFormat="1" applyFont="1" applyFill="1" applyBorder="1" applyAlignment="1" applyProtection="1">
      <alignment horizontal="center" vertical="center"/>
    </xf>
    <xf numFmtId="49" fontId="1" fillId="0" borderId="0" xfId="52" applyNumberFormat="1" applyFont="1" applyFill="1" applyBorder="1" applyAlignment="1" applyProtection="1">
      <alignment horizontal="center" vertical="center"/>
    </xf>
    <xf numFmtId="1" fontId="1" fillId="0" borderId="0" xfId="52" applyNumberFormat="1" applyFont="1" applyFill="1" applyBorder="1" applyAlignment="1" applyProtection="1">
      <alignment horizontal="center" vertical="center"/>
    </xf>
    <xf numFmtId="10" fontId="1" fillId="0" borderId="0" xfId="52" applyNumberFormat="1" applyFont="1" applyFill="1" applyBorder="1" applyAlignment="1" applyProtection="1">
      <alignment horizontal="center" vertical="center"/>
    </xf>
    <xf numFmtId="10" fontId="17" fillId="31" borderId="15" xfId="52" applyNumberFormat="1" applyFont="1" applyFill="1" applyBorder="1" applyProtection="1"/>
    <xf numFmtId="1" fontId="3" fillId="0" borderId="0" xfId="48" applyNumberFormat="1" applyFill="1" applyProtection="1"/>
    <xf numFmtId="1" fontId="3" fillId="29" borderId="0" xfId="48" applyNumberFormat="1" applyFill="1" applyProtection="1">
      <protection hidden="1"/>
    </xf>
    <xf numFmtId="0" fontId="1" fillId="35" borderId="28" xfId="52" applyFont="1" applyFill="1" applyBorder="1" applyAlignment="1" applyProtection="1">
      <alignment horizontal="left" vertical="center" wrapText="1"/>
      <protection locked="0"/>
    </xf>
    <xf numFmtId="0" fontId="1" fillId="35" borderId="11" xfId="52" applyFont="1" applyFill="1" applyBorder="1" applyAlignment="1" applyProtection="1">
      <alignment horizontal="left" vertical="center" wrapText="1"/>
      <protection locked="0"/>
    </xf>
    <xf numFmtId="1" fontId="1" fillId="35" borderId="61" xfId="52" applyNumberFormat="1" applyFont="1" applyFill="1" applyBorder="1" applyAlignment="1" applyProtection="1">
      <alignment horizontal="center" vertical="center"/>
      <protection locked="0"/>
    </xf>
    <xf numFmtId="49" fontId="1" fillId="34" borderId="11" xfId="52" applyNumberFormat="1" applyFont="1" applyFill="1" applyBorder="1" applyAlignment="1" applyProtection="1">
      <alignment horizontal="center" vertical="center"/>
      <protection locked="0"/>
    </xf>
    <xf numFmtId="49" fontId="1" fillId="34" borderId="28" xfId="52" applyNumberFormat="1" applyFont="1" applyFill="1" applyBorder="1" applyAlignment="1" applyProtection="1">
      <alignment horizontal="center" vertical="center"/>
      <protection locked="0"/>
    </xf>
    <xf numFmtId="1" fontId="43" fillId="0" borderId="11" xfId="52" applyNumberFormat="1" applyFont="1" applyBorder="1" applyProtection="1">
      <protection hidden="1"/>
    </xf>
    <xf numFmtId="10" fontId="3" fillId="29" borderId="12" xfId="54" applyNumberFormat="1" applyFont="1" applyFill="1" applyBorder="1" applyProtection="1">
      <protection hidden="1"/>
    </xf>
    <xf numFmtId="1" fontId="55" fillId="29" borderId="12" xfId="54" applyNumberFormat="1" applyFont="1" applyFill="1" applyBorder="1" applyProtection="1">
      <protection hidden="1"/>
    </xf>
    <xf numFmtId="1" fontId="43" fillId="0" borderId="12" xfId="52" applyNumberFormat="1" applyFont="1" applyBorder="1" applyProtection="1">
      <protection hidden="1"/>
    </xf>
    <xf numFmtId="10" fontId="5" fillId="29" borderId="24" xfId="54" applyNumberFormat="1" applyFont="1" applyFill="1" applyBorder="1" applyProtection="1"/>
    <xf numFmtId="0" fontId="72" fillId="41" borderId="0" xfId="50" applyFont="1" applyFill="1" applyAlignment="1">
      <alignment horizontal="left" vertical="center" wrapText="1"/>
    </xf>
    <xf numFmtId="0" fontId="72" fillId="41" borderId="0" xfId="0" applyFont="1" applyFill="1" applyAlignment="1">
      <alignment horizontal="left" vertical="top" wrapText="1"/>
    </xf>
    <xf numFmtId="0" fontId="72" fillId="41" borderId="0" xfId="50" applyFont="1" applyFill="1" applyAlignment="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6" fillId="29" borderId="31" xfId="0" applyFont="1" applyFill="1" applyBorder="1" applyAlignment="1" applyProtection="1">
      <alignment horizontal="left" vertical="top" wrapText="1"/>
    </xf>
    <xf numFmtId="0" fontId="6" fillId="29" borderId="0" xfId="0" applyFont="1" applyFill="1" applyBorder="1" applyAlignment="1" applyProtection="1">
      <alignment horizontal="left" vertical="top" wrapText="1"/>
    </xf>
    <xf numFmtId="1" fontId="6" fillId="35" borderId="49" xfId="0" applyNumberFormat="1" applyFont="1" applyFill="1" applyBorder="1" applyAlignment="1" applyProtection="1">
      <alignment horizontal="left" vertical="top" wrapText="1"/>
      <protection locked="0"/>
    </xf>
    <xf numFmtId="1" fontId="6" fillId="35" borderId="66" xfId="0" applyNumberFormat="1" applyFont="1" applyFill="1" applyBorder="1" applyAlignment="1" applyProtection="1">
      <alignment horizontal="left" vertical="top" wrapText="1"/>
      <protection locked="0"/>
    </xf>
    <xf numFmtId="1" fontId="6" fillId="35" borderId="43" xfId="0" applyNumberFormat="1" applyFont="1" applyFill="1" applyBorder="1" applyAlignment="1" applyProtection="1">
      <alignment horizontal="left" vertical="top" wrapText="1"/>
      <protection locked="0"/>
    </xf>
    <xf numFmtId="1" fontId="6" fillId="35" borderId="0" xfId="0" applyNumberFormat="1" applyFont="1" applyFill="1" applyBorder="1" applyAlignment="1" applyProtection="1">
      <alignment horizontal="left" vertical="top" wrapText="1"/>
      <protection locked="0"/>
    </xf>
    <xf numFmtId="1" fontId="6" fillId="35" borderId="67" xfId="0" applyNumberFormat="1" applyFont="1" applyFill="1" applyBorder="1" applyAlignment="1" applyProtection="1">
      <alignment horizontal="left" vertical="top" wrapText="1"/>
      <protection locked="0"/>
    </xf>
    <xf numFmtId="1" fontId="6" fillId="35" borderId="30" xfId="0" applyNumberFormat="1" applyFont="1" applyFill="1" applyBorder="1" applyAlignment="1" applyProtection="1">
      <alignment horizontal="left" vertical="top" wrapText="1"/>
      <protection locked="0"/>
    </xf>
    <xf numFmtId="1" fontId="6" fillId="35" borderId="34" xfId="0" applyNumberFormat="1" applyFont="1" applyFill="1" applyBorder="1" applyAlignment="1" applyProtection="1">
      <alignment horizontal="left" vertical="top" wrapText="1"/>
      <protection locked="0"/>
    </xf>
    <xf numFmtId="1" fontId="6" fillId="35" borderId="42" xfId="0" applyNumberFormat="1" applyFont="1" applyFill="1" applyBorder="1" applyAlignment="1" applyProtection="1">
      <alignment horizontal="left" vertical="top" wrapText="1"/>
      <protection locked="0"/>
    </xf>
    <xf numFmtId="0" fontId="10" fillId="30" borderId="83" xfId="54" applyFont="1" applyFill="1" applyBorder="1" applyAlignment="1" applyProtection="1">
      <alignment horizontal="left"/>
    </xf>
    <xf numFmtId="0" fontId="10" fillId="30" borderId="84" xfId="54" applyFont="1" applyFill="1" applyBorder="1" applyAlignment="1" applyProtection="1">
      <alignment horizontal="left"/>
    </xf>
    <xf numFmtId="0" fontId="67" fillId="0" borderId="0" xfId="0" applyFont="1" applyFill="1" applyAlignment="1" applyProtection="1">
      <alignment horizontal="left" vertical="center" wrapText="1"/>
    </xf>
    <xf numFmtId="1" fontId="3" fillId="25" borderId="44" xfId="40" applyNumberFormat="1" applyFont="1" applyFill="1" applyBorder="1" applyAlignment="1" applyProtection="1">
      <alignment horizontal="center" vertical="center" wrapText="1"/>
    </xf>
    <xf numFmtId="1" fontId="8" fillId="25" borderId="28" xfId="40" applyNumberFormat="1" applyFont="1" applyFill="1" applyBorder="1" applyAlignment="1" applyProtection="1">
      <alignment horizontal="center" vertical="center" wrapText="1"/>
    </xf>
    <xf numFmtId="1" fontId="3" fillId="25" borderId="19" xfId="46" applyNumberFormat="1" applyFill="1" applyBorder="1" applyAlignment="1" applyProtection="1">
      <alignment horizontal="center" vertical="center" wrapText="1"/>
    </xf>
    <xf numFmtId="1" fontId="3" fillId="25" borderId="22" xfId="46" applyNumberFormat="1" applyFill="1" applyBorder="1" applyAlignment="1" applyProtection="1">
      <alignment horizontal="center" vertical="center" wrapText="1"/>
    </xf>
    <xf numFmtId="1" fontId="3" fillId="25" borderId="13" xfId="54" applyNumberFormat="1" applyFont="1" applyFill="1" applyBorder="1" applyAlignment="1" applyProtection="1">
      <alignment horizontal="center" vertical="center" wrapText="1"/>
    </xf>
    <xf numFmtId="1" fontId="3" fillId="25" borderId="14" xfId="54" applyNumberFormat="1" applyFont="1" applyFill="1" applyBorder="1" applyAlignment="1" applyProtection="1">
      <alignment horizontal="center" vertical="center" wrapText="1"/>
    </xf>
    <xf numFmtId="1" fontId="4" fillId="25" borderId="20" xfId="40" applyNumberFormat="1" applyFont="1" applyFill="1" applyBorder="1" applyAlignment="1" applyProtection="1">
      <alignment horizontal="center" vertical="center" wrapText="1"/>
    </xf>
    <xf numFmtId="1" fontId="4" fillId="25" borderId="21" xfId="40" applyNumberFormat="1" applyFill="1" applyBorder="1" applyAlignment="1" applyProtection="1">
      <alignment horizontal="center" vertical="center" wrapText="1"/>
    </xf>
    <xf numFmtId="1" fontId="8" fillId="25" borderId="10" xfId="40" applyNumberFormat="1" applyFont="1" applyFill="1" applyBorder="1" applyAlignment="1" applyProtection="1">
      <alignment horizontal="center" vertical="center" wrapText="1"/>
    </xf>
    <xf numFmtId="1" fontId="8" fillId="25" borderId="11" xfId="40" applyNumberFormat="1" applyFont="1" applyFill="1" applyBorder="1" applyAlignment="1" applyProtection="1">
      <alignment horizontal="center" vertical="center" wrapText="1"/>
    </xf>
    <xf numFmtId="0" fontId="4" fillId="25" borderId="13" xfId="40" applyFont="1" applyFill="1" applyBorder="1" applyAlignment="1" applyProtection="1">
      <alignment horizontal="center" vertical="center" wrapText="1"/>
    </xf>
    <xf numFmtId="0" fontId="4" fillId="25" borderId="14" xfId="40" applyFont="1" applyFill="1" applyBorder="1" applyAlignment="1" applyProtection="1">
      <alignment horizontal="center" vertical="center" wrapText="1"/>
    </xf>
    <xf numFmtId="1" fontId="3" fillId="24" borderId="79" xfId="54" applyNumberFormat="1" applyFont="1" applyFill="1" applyBorder="1" applyAlignment="1" applyProtection="1">
      <alignment horizontal="center" wrapText="1"/>
      <protection locked="0"/>
    </xf>
    <xf numFmtId="1" fontId="3" fillId="24" borderId="55" xfId="54" applyNumberFormat="1" applyFont="1" applyFill="1" applyBorder="1" applyAlignment="1" applyProtection="1">
      <alignment horizontal="center" wrapText="1"/>
      <protection locked="0"/>
    </xf>
    <xf numFmtId="1" fontId="3" fillId="24" borderId="80" xfId="54" applyNumberFormat="1" applyFont="1" applyFill="1" applyBorder="1" applyAlignment="1" applyProtection="1">
      <alignment horizontal="center" wrapText="1"/>
      <protection locked="0"/>
    </xf>
    <xf numFmtId="1" fontId="3" fillId="24" borderId="89" xfId="54" applyNumberFormat="1" applyFont="1" applyFill="1" applyBorder="1" applyAlignment="1" applyProtection="1">
      <alignment horizontal="center" wrapText="1"/>
      <protection locked="0"/>
    </xf>
    <xf numFmtId="0" fontId="67" fillId="29" borderId="0" xfId="40" applyFont="1" applyFill="1" applyBorder="1" applyAlignment="1" applyProtection="1">
      <alignment horizontal="left" vertical="top" wrapText="1"/>
    </xf>
    <xf numFmtId="1" fontId="4" fillId="25" borderId="11" xfId="40" applyNumberFormat="1" applyFill="1" applyBorder="1" applyAlignment="1" applyProtection="1">
      <alignment horizontal="center" vertical="center" wrapText="1"/>
    </xf>
    <xf numFmtId="0" fontId="90" fillId="0" borderId="0" xfId="0" applyFont="1" applyAlignment="1" applyProtection="1">
      <alignment horizontal="left" vertical="center" wrapText="1"/>
    </xf>
    <xf numFmtId="0" fontId="4"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4" fillId="25" borderId="22" xfId="40" applyNumberFormat="1" applyFill="1" applyBorder="1" applyAlignment="1" applyProtection="1">
      <alignment horizontal="center" vertical="center" wrapText="1"/>
    </xf>
    <xf numFmtId="1" fontId="4" fillId="25" borderId="13" xfId="40" applyNumberFormat="1" applyFont="1" applyFill="1" applyBorder="1" applyAlignment="1" applyProtection="1">
      <alignment horizontal="center" vertical="center" wrapText="1"/>
    </xf>
    <xf numFmtId="1" fontId="4" fillId="25" borderId="14" xfId="40" applyNumberFormat="1" applyFont="1" applyFill="1" applyBorder="1" applyAlignment="1" applyProtection="1">
      <alignment horizontal="center" vertical="center" wrapText="1"/>
    </xf>
    <xf numFmtId="0" fontId="6" fillId="25" borderId="74" xfId="54" applyFont="1" applyFill="1" applyBorder="1" applyAlignment="1" applyProtection="1">
      <alignment horizontal="center" vertical="center" wrapText="1"/>
    </xf>
    <xf numFmtId="0" fontId="6" fillId="25" borderId="87" xfId="54" applyFont="1" applyFill="1" applyBorder="1" applyAlignment="1" applyProtection="1">
      <alignment horizontal="center" vertical="center" wrapText="1"/>
    </xf>
    <xf numFmtId="0" fontId="6" fillId="25" borderId="76" xfId="54" applyFont="1" applyFill="1" applyBorder="1" applyAlignment="1" applyProtection="1">
      <alignment horizontal="center" vertical="center" wrapText="1"/>
    </xf>
    <xf numFmtId="0" fontId="6" fillId="25" borderId="88" xfId="54" applyFont="1" applyFill="1" applyBorder="1" applyAlignment="1" applyProtection="1">
      <alignment horizontal="center" vertical="center" wrapText="1"/>
    </xf>
    <xf numFmtId="1" fontId="3" fillId="24" borderId="77" xfId="54" applyNumberFormat="1" applyFont="1" applyFill="1" applyBorder="1" applyAlignment="1" applyProtection="1">
      <alignment horizontal="center" wrapText="1"/>
      <protection locked="0"/>
    </xf>
    <xf numFmtId="1" fontId="3" fillId="24" borderId="78" xfId="54" applyNumberFormat="1" applyFont="1" applyFill="1" applyBorder="1" applyAlignment="1" applyProtection="1">
      <alignment horizontal="center" wrapText="1"/>
      <protection locked="0"/>
    </xf>
    <xf numFmtId="0" fontId="62" fillId="0" borderId="0" xfId="0" applyFont="1" applyAlignment="1">
      <alignment horizontal="left" vertical="center" wrapText="1"/>
    </xf>
    <xf numFmtId="0" fontId="48" fillId="31" borderId="69" xfId="52" applyFont="1" applyFill="1" applyBorder="1" applyAlignment="1" applyProtection="1">
      <alignment horizontal="center" vertical="center" wrapText="1"/>
    </xf>
    <xf numFmtId="0" fontId="48" fillId="31" borderId="29" xfId="52" applyFont="1" applyFill="1" applyBorder="1" applyAlignment="1" applyProtection="1">
      <alignment horizontal="center" vertical="center" wrapText="1"/>
    </xf>
    <xf numFmtId="0" fontId="49" fillId="34" borderId="71" xfId="52" applyFont="1" applyFill="1" applyBorder="1" applyAlignment="1" applyProtection="1">
      <alignment horizontal="center" vertical="center" wrapText="1"/>
      <protection locked="0"/>
    </xf>
    <xf numFmtId="0" fontId="49" fillId="34" borderId="72" xfId="52" applyFont="1" applyFill="1" applyBorder="1" applyAlignment="1" applyProtection="1">
      <alignment horizontal="center" vertical="center" wrapText="1"/>
      <protection locked="0"/>
    </xf>
    <xf numFmtId="0" fontId="1" fillId="35" borderId="35" xfId="52" applyFont="1" applyFill="1" applyBorder="1" applyAlignment="1" applyProtection="1">
      <alignment horizontal="left" vertical="center"/>
      <protection locked="0"/>
    </xf>
    <xf numFmtId="0" fontId="49" fillId="35" borderId="51" xfId="52" applyFont="1" applyFill="1" applyBorder="1" applyAlignment="1" applyProtection="1">
      <alignment horizontal="left" vertical="center"/>
      <protection locked="0"/>
    </xf>
    <xf numFmtId="0" fontId="49" fillId="34" borderId="35" xfId="52" applyFont="1" applyFill="1" applyBorder="1" applyAlignment="1" applyProtection="1">
      <alignment horizontal="center" vertical="center" wrapText="1"/>
      <protection locked="0"/>
    </xf>
    <xf numFmtId="0" fontId="49" fillId="34" borderId="51" xfId="52" applyFont="1" applyFill="1" applyBorder="1" applyAlignment="1" applyProtection="1">
      <alignment horizontal="center" vertical="center" wrapText="1"/>
      <protection locked="0"/>
    </xf>
    <xf numFmtId="0" fontId="49" fillId="31" borderId="35" xfId="52" applyFont="1" applyFill="1" applyBorder="1" applyAlignment="1" applyProtection="1">
      <alignment horizontal="left" vertical="center" wrapText="1"/>
    </xf>
    <xf numFmtId="0" fontId="49" fillId="31" borderId="52" xfId="52" applyFont="1" applyFill="1" applyBorder="1" applyAlignment="1" applyProtection="1">
      <alignment horizontal="left" vertical="center" wrapText="1"/>
    </xf>
    <xf numFmtId="0" fontId="48" fillId="31" borderId="44" xfId="52" applyFont="1" applyFill="1" applyBorder="1" applyAlignment="1" applyProtection="1">
      <alignment horizontal="center" vertical="center" wrapText="1"/>
    </xf>
    <xf numFmtId="0" fontId="48" fillId="31" borderId="28" xfId="52" applyFont="1" applyFill="1" applyBorder="1" applyAlignment="1" applyProtection="1">
      <alignment horizontal="center" vertical="center" wrapText="1"/>
    </xf>
    <xf numFmtId="0" fontId="48" fillId="31" borderId="68" xfId="52" applyFont="1" applyFill="1" applyBorder="1" applyAlignment="1" applyProtection="1">
      <alignment horizontal="center" vertical="center" wrapText="1"/>
    </xf>
    <xf numFmtId="0" fontId="48" fillId="31" borderId="37" xfId="52" applyFont="1" applyFill="1" applyBorder="1" applyAlignment="1" applyProtection="1">
      <alignment horizontal="center" vertical="center" wrapText="1"/>
    </xf>
    <xf numFmtId="0" fontId="64" fillId="31" borderId="44" xfId="52" applyFont="1" applyFill="1" applyBorder="1" applyAlignment="1" applyProtection="1">
      <alignment horizontal="center" vertical="center" wrapText="1"/>
    </xf>
    <xf numFmtId="0" fontId="64" fillId="31" borderId="28" xfId="52" applyFont="1" applyFill="1" applyBorder="1" applyAlignment="1" applyProtection="1">
      <alignment horizontal="center" vertical="center" wrapText="1"/>
    </xf>
    <xf numFmtId="0" fontId="48" fillId="31" borderId="10" xfId="53" applyFont="1" applyFill="1" applyBorder="1" applyAlignment="1" applyProtection="1">
      <alignment horizontal="center" vertical="center" wrapText="1"/>
    </xf>
    <xf numFmtId="0" fontId="48" fillId="39" borderId="10" xfId="53" applyFont="1" applyFill="1" applyBorder="1" applyAlignment="1" applyProtection="1">
      <alignment horizontal="center" vertical="center" wrapText="1"/>
    </xf>
    <xf numFmtId="0" fontId="49" fillId="35" borderId="79" xfId="52" applyFont="1" applyFill="1" applyBorder="1" applyAlignment="1" applyProtection="1">
      <alignment horizontal="center" vertical="center"/>
      <protection locked="0"/>
    </xf>
    <xf numFmtId="0" fontId="49" fillId="35" borderId="27" xfId="52" applyFont="1" applyFill="1" applyBorder="1" applyAlignment="1" applyProtection="1">
      <alignment horizontal="center" vertical="center"/>
      <protection locked="0"/>
    </xf>
    <xf numFmtId="49" fontId="79" fillId="35" borderId="33" xfId="52" applyNumberFormat="1" applyFont="1" applyFill="1" applyBorder="1" applyAlignment="1" applyProtection="1">
      <alignment horizontal="left" vertical="center"/>
      <protection locked="0"/>
    </xf>
    <xf numFmtId="49" fontId="79" fillId="35" borderId="27" xfId="52" applyNumberFormat="1" applyFont="1" applyFill="1" applyBorder="1" applyAlignment="1" applyProtection="1">
      <alignment horizontal="left" vertical="center"/>
      <protection locked="0"/>
    </xf>
    <xf numFmtId="49" fontId="79" fillId="35" borderId="33" xfId="52" applyNumberFormat="1" applyFont="1" applyFill="1" applyBorder="1" applyAlignment="1" applyProtection="1">
      <alignment horizontal="left" vertical="center"/>
    </xf>
    <xf numFmtId="49" fontId="79" fillId="35" borderId="27" xfId="52" applyNumberFormat="1" applyFont="1" applyFill="1" applyBorder="1" applyAlignment="1" applyProtection="1">
      <alignment horizontal="left" vertical="center"/>
    </xf>
    <xf numFmtId="0" fontId="48" fillId="39" borderId="19" xfId="53" applyFont="1" applyFill="1" applyBorder="1" applyAlignment="1" applyProtection="1">
      <alignment horizontal="center" vertical="center" wrapText="1"/>
    </xf>
    <xf numFmtId="0" fontId="82" fillId="31" borderId="77" xfId="52" applyFont="1" applyFill="1" applyBorder="1" applyAlignment="1" applyProtection="1">
      <alignment horizontal="left" wrapText="1"/>
    </xf>
    <xf numFmtId="0" fontId="82" fillId="31" borderId="46" xfId="52" applyFont="1" applyFill="1" applyBorder="1" applyAlignment="1" applyProtection="1">
      <alignment horizontal="left" wrapText="1"/>
    </xf>
    <xf numFmtId="0" fontId="82" fillId="31" borderId="78" xfId="52" applyFont="1" applyFill="1" applyBorder="1" applyAlignment="1" applyProtection="1">
      <alignment horizontal="left" wrapText="1"/>
    </xf>
    <xf numFmtId="0" fontId="80" fillId="29" borderId="0" xfId="51" applyFont="1" applyFill="1" applyAlignment="1" applyProtection="1">
      <alignment horizontal="left" wrapText="1"/>
      <protection hidden="1"/>
    </xf>
    <xf numFmtId="0" fontId="47" fillId="0" borderId="0" xfId="52" applyFont="1" applyBorder="1" applyAlignment="1" applyProtection="1">
      <alignment horizontal="left" vertical="center" wrapText="1"/>
    </xf>
    <xf numFmtId="0" fontId="49" fillId="35" borderId="80" xfId="52" applyFont="1" applyFill="1" applyBorder="1" applyAlignment="1" applyProtection="1">
      <alignment horizontal="center" vertical="center"/>
      <protection locked="0"/>
    </xf>
    <xf numFmtId="0" fontId="49" fillId="35" borderId="81" xfId="52" applyFont="1" applyFill="1" applyBorder="1" applyAlignment="1" applyProtection="1">
      <alignment horizontal="center" vertical="center"/>
      <protection locked="0"/>
    </xf>
    <xf numFmtId="0" fontId="67" fillId="0" borderId="31" xfId="52" applyFont="1" applyFill="1" applyBorder="1" applyAlignment="1" applyProtection="1">
      <alignment horizontal="left" vertical="center" wrapText="1"/>
    </xf>
    <xf numFmtId="0" fontId="67" fillId="0" borderId="0" xfId="52" applyFont="1" applyFill="1" applyBorder="1" applyAlignment="1" applyProtection="1">
      <alignment horizontal="left" vertical="center" wrapText="1"/>
    </xf>
    <xf numFmtId="0" fontId="67" fillId="0" borderId="47" xfId="52" applyFont="1" applyFill="1" applyBorder="1" applyAlignment="1" applyProtection="1">
      <alignment horizontal="left" vertical="center" wrapText="1"/>
    </xf>
    <xf numFmtId="0" fontId="3" fillId="35" borderId="33" xfId="52" applyFont="1" applyFill="1" applyBorder="1" applyAlignment="1" applyProtection="1">
      <alignment horizontal="left" vertical="center"/>
      <protection locked="0"/>
    </xf>
    <xf numFmtId="0" fontId="3" fillId="35" borderId="48" xfId="52" applyFont="1" applyFill="1" applyBorder="1" applyAlignment="1" applyProtection="1">
      <alignment horizontal="left" vertical="center"/>
      <protection locked="0"/>
    </xf>
    <xf numFmtId="0" fontId="3" fillId="35" borderId="27" xfId="52" applyFont="1" applyFill="1" applyBorder="1" applyAlignment="1" applyProtection="1">
      <alignment horizontal="left" vertical="center"/>
      <protection locked="0"/>
    </xf>
    <xf numFmtId="1" fontId="6" fillId="25" borderId="10" xfId="54" applyNumberFormat="1" applyFont="1" applyFill="1" applyBorder="1" applyAlignment="1" applyProtection="1">
      <alignment horizontal="center" vertical="center" wrapText="1"/>
    </xf>
    <xf numFmtId="1" fontId="6" fillId="25" borderId="11" xfId="54" applyNumberFormat="1" applyFont="1" applyFill="1" applyBorder="1" applyAlignment="1" applyProtection="1">
      <alignment horizontal="center" vertical="center" wrapText="1"/>
    </xf>
    <xf numFmtId="1" fontId="6" fillId="25" borderId="10" xfId="55" applyNumberFormat="1" applyFont="1" applyFill="1" applyBorder="1" applyAlignment="1" applyProtection="1">
      <alignment horizontal="center" vertical="center" wrapText="1"/>
    </xf>
    <xf numFmtId="1" fontId="6" fillId="25" borderId="11" xfId="55" applyNumberFormat="1" applyFont="1" applyFill="1" applyBorder="1" applyAlignment="1" applyProtection="1">
      <alignment horizontal="center" vertical="center" wrapText="1"/>
    </xf>
    <xf numFmtId="0" fontId="65" fillId="31" borderId="44" xfId="52" applyFont="1" applyFill="1" applyBorder="1" applyAlignment="1" applyProtection="1">
      <alignment horizontal="center" vertical="center" wrapText="1"/>
    </xf>
    <xf numFmtId="0" fontId="65" fillId="31" borderId="28" xfId="52" applyFont="1" applyFill="1" applyBorder="1" applyAlignment="1" applyProtection="1">
      <alignment horizontal="center" vertical="center" wrapText="1"/>
    </xf>
    <xf numFmtId="10" fontId="3" fillId="31" borderId="10" xfId="54" applyNumberFormat="1" applyFont="1" applyFill="1" applyBorder="1" applyAlignment="1" applyProtection="1">
      <alignment horizontal="center" vertical="center" wrapText="1"/>
    </xf>
    <xf numFmtId="10" fontId="3" fillId="31" borderId="11" xfId="54" applyNumberFormat="1" applyFont="1" applyFill="1" applyBorder="1" applyAlignment="1" applyProtection="1">
      <alignment horizontal="center" vertical="center" wrapText="1"/>
    </xf>
    <xf numFmtId="0" fontId="3" fillId="31" borderId="10" xfId="54" applyFont="1" applyFill="1" applyBorder="1" applyAlignment="1" applyProtection="1">
      <alignment horizontal="center" vertical="center" wrapText="1"/>
    </xf>
    <xf numFmtId="0" fontId="3" fillId="31" borderId="11" xfId="54" applyFont="1" applyFill="1" applyBorder="1" applyAlignment="1" applyProtection="1">
      <alignment horizontal="center" vertical="center" wrapText="1"/>
    </xf>
    <xf numFmtId="1" fontId="6" fillId="31" borderId="10" xfId="54" applyNumberFormat="1" applyFont="1" applyFill="1" applyBorder="1" applyAlignment="1" applyProtection="1">
      <alignment horizontal="center" vertical="center" wrapText="1"/>
    </xf>
    <xf numFmtId="1" fontId="6" fillId="31" borderId="11" xfId="54" applyNumberFormat="1" applyFont="1" applyFill="1" applyBorder="1" applyAlignment="1" applyProtection="1">
      <alignment horizontal="center" vertical="center" wrapText="1"/>
    </xf>
    <xf numFmtId="0" fontId="88" fillId="0" borderId="0" xfId="52" applyFont="1" applyBorder="1" applyAlignment="1" applyProtection="1">
      <alignment horizontal="left" vertical="center" wrapText="1"/>
    </xf>
    <xf numFmtId="0" fontId="65" fillId="31" borderId="10" xfId="52" applyFont="1" applyFill="1" applyBorder="1" applyAlignment="1" applyProtection="1">
      <alignment horizontal="center" vertical="center" wrapText="1"/>
    </xf>
    <xf numFmtId="0" fontId="65" fillId="31" borderId="11" xfId="52" applyFont="1" applyFill="1" applyBorder="1" applyAlignment="1" applyProtection="1">
      <alignment horizontal="center" vertical="center" wrapText="1"/>
    </xf>
    <xf numFmtId="0" fontId="60" fillId="33" borderId="83" xfId="52" applyFont="1" applyFill="1" applyBorder="1" applyAlignment="1" applyProtection="1">
      <alignment horizontal="left" vertical="center"/>
    </xf>
    <xf numFmtId="0" fontId="60" fillId="33" borderId="26" xfId="52" applyFont="1" applyFill="1" applyBorder="1" applyAlignment="1" applyProtection="1">
      <alignment horizontal="left" vertical="center"/>
    </xf>
    <xf numFmtId="0" fontId="60" fillId="33" borderId="84" xfId="52" applyFont="1" applyFill="1" applyBorder="1" applyAlignment="1" applyProtection="1">
      <alignment horizontal="left" vertical="center"/>
    </xf>
    <xf numFmtId="0" fontId="49" fillId="31" borderId="20" xfId="52" applyFont="1" applyFill="1" applyBorder="1" applyAlignment="1" applyProtection="1">
      <alignment horizontal="center" vertical="center" wrapText="1"/>
    </xf>
    <xf numFmtId="0" fontId="49" fillId="31" borderId="21" xfId="52" applyFont="1" applyFill="1" applyBorder="1" applyAlignment="1" applyProtection="1">
      <alignment horizontal="center" vertical="center" wrapText="1"/>
    </xf>
    <xf numFmtId="0" fontId="84" fillId="31" borderId="10" xfId="52" applyFont="1" applyFill="1" applyBorder="1" applyAlignment="1" applyProtection="1">
      <alignment horizontal="center" vertical="center" wrapText="1"/>
    </xf>
    <xf numFmtId="0" fontId="84" fillId="31" borderId="11" xfId="52" applyFont="1" applyFill="1" applyBorder="1" applyAlignment="1" applyProtection="1">
      <alignment horizontal="center" vertical="center" wrapText="1"/>
    </xf>
    <xf numFmtId="0" fontId="68" fillId="0" borderId="0" xfId="52" applyFont="1" applyBorder="1" applyAlignment="1" applyProtection="1">
      <alignment horizontal="left" vertical="top" wrapText="1"/>
    </xf>
    <xf numFmtId="0" fontId="68" fillId="0" borderId="0" xfId="52" applyFont="1" applyAlignment="1" applyProtection="1">
      <alignment vertical="top" wrapText="1"/>
    </xf>
    <xf numFmtId="0" fontId="47" fillId="0" borderId="0" xfId="52" applyFont="1" applyFill="1" applyBorder="1" applyAlignment="1" applyProtection="1">
      <alignment horizontal="left" vertical="center" wrapText="1"/>
      <protection locked="0"/>
    </xf>
    <xf numFmtId="0" fontId="47" fillId="0" borderId="0" xfId="52" applyFont="1" applyFill="1" applyBorder="1" applyAlignment="1" applyProtection="1">
      <alignment horizontal="left" vertical="center"/>
      <protection locked="0"/>
    </xf>
    <xf numFmtId="0" fontId="47" fillId="0" borderId="0" xfId="0" applyFont="1" applyFill="1" applyBorder="1" applyAlignment="1">
      <alignment horizontal="left" vertical="top" wrapText="1"/>
    </xf>
    <xf numFmtId="0" fontId="47" fillId="0" borderId="0" xfId="0" applyFont="1" applyFill="1" applyBorder="1" applyAlignment="1">
      <alignment horizontal="left" vertical="top"/>
    </xf>
    <xf numFmtId="1" fontId="5" fillId="39" borderId="10" xfId="54" applyNumberFormat="1" applyFont="1" applyFill="1" applyBorder="1" applyAlignment="1" applyProtection="1">
      <alignment horizontal="center" vertical="center" wrapText="1"/>
    </xf>
    <xf numFmtId="1" fontId="5" fillId="39" borderId="11" xfId="54" applyNumberFormat="1"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10" fontId="60" fillId="33" borderId="64" xfId="52" applyNumberFormat="1" applyFont="1" applyFill="1" applyBorder="1" applyAlignment="1" applyProtection="1">
      <alignment horizontal="right"/>
    </xf>
    <xf numFmtId="10" fontId="60" fillId="33" borderId="26" xfId="52" applyNumberFormat="1" applyFont="1" applyFill="1" applyBorder="1" applyAlignment="1" applyProtection="1">
      <alignment horizontal="right"/>
    </xf>
    <xf numFmtId="10" fontId="60" fillId="33" borderId="45" xfId="52" applyNumberFormat="1" applyFont="1" applyFill="1" applyBorder="1" applyAlignment="1" applyProtection="1">
      <alignment horizontal="right"/>
    </xf>
    <xf numFmtId="0" fontId="67" fillId="29" borderId="0" xfId="0" applyFont="1" applyFill="1" applyAlignment="1" applyProtection="1">
      <alignment horizontal="left" vertical="center" wrapText="1"/>
    </xf>
    <xf numFmtId="0" fontId="6" fillId="25" borderId="19" xfId="0" applyFont="1" applyFill="1" applyBorder="1" applyAlignment="1" applyProtection="1">
      <alignment horizontal="center" vertical="center" wrapText="1"/>
    </xf>
    <xf numFmtId="0" fontId="6" fillId="25" borderId="22" xfId="0" applyFont="1" applyFill="1" applyBorder="1" applyAlignment="1" applyProtection="1">
      <alignment horizontal="center" vertical="center" wrapText="1"/>
    </xf>
    <xf numFmtId="0" fontId="8" fillId="25" borderId="20" xfId="38" applyFont="1" applyFill="1" applyBorder="1" applyAlignment="1" applyProtection="1">
      <alignment horizontal="center" vertical="center" wrapText="1"/>
    </xf>
    <xf numFmtId="0" fontId="8" fillId="25" borderId="21" xfId="38" applyFont="1" applyFill="1" applyBorder="1" applyAlignment="1" applyProtection="1">
      <alignment horizontal="center" vertical="center" wrapText="1"/>
    </xf>
    <xf numFmtId="0" fontId="8" fillId="25" borderId="23" xfId="38" applyFont="1" applyFill="1" applyBorder="1" applyAlignment="1" applyProtection="1">
      <alignment horizontal="center" vertical="center" wrapText="1"/>
    </xf>
    <xf numFmtId="0" fontId="6" fillId="25" borderId="10" xfId="0" applyFont="1" applyFill="1" applyBorder="1" applyAlignment="1" applyProtection="1">
      <alignment horizontal="center" vertical="center" wrapText="1"/>
    </xf>
    <xf numFmtId="0" fontId="6" fillId="25" borderId="32" xfId="37" applyFont="1" applyFill="1" applyBorder="1" applyAlignment="1" applyProtection="1">
      <alignment horizontal="center" vertical="center" wrapText="1"/>
    </xf>
    <xf numFmtId="0" fontId="6" fillId="25" borderId="46" xfId="37" applyFont="1" applyFill="1" applyBorder="1" applyAlignment="1" applyProtection="1">
      <alignment horizontal="center" vertical="center" wrapText="1"/>
    </xf>
  </cellXfs>
  <cellStyles count="5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xfId="58" builtinId="5"/>
    <cellStyle name="Percent 2" xfId="49"/>
    <cellStyle name="Title" xfId="43" builtinId="15" customBuiltin="1"/>
    <cellStyle name="Total" xfId="44" builtinId="25" customBuiltin="1"/>
    <cellStyle name="Warning Text" xfId="45" builtinId="11" customBuiltin="1"/>
  </cellStyles>
  <dxfs count="8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pravosudje.ba/vstv/faces/vijesti.jsp?id=7117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www.pravosudje.ba/vstv/faces/vijesti.jsp?id=71178"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6"/>
  <sheetViews>
    <sheetView view="pageBreakPreview" zoomScale="85" zoomScaleNormal="100" zoomScaleSheetLayoutView="85" workbookViewId="0">
      <selection activeCell="O6" sqref="O6"/>
    </sheetView>
  </sheetViews>
  <sheetFormatPr defaultColWidth="9.109375" defaultRowHeight="15.65" x14ac:dyDescent="0.3"/>
  <cols>
    <col min="1" max="1" width="3.5546875" style="1" customWidth="1"/>
    <col min="2" max="12" width="9.109375" style="1"/>
    <col min="13" max="13" width="22.6640625" style="1" customWidth="1"/>
    <col min="14" max="14" width="3.5546875" style="1" customWidth="1"/>
    <col min="15" max="16384" width="9.109375" style="1"/>
  </cols>
  <sheetData>
    <row r="2" spans="2:13" ht="66.7" customHeight="1" x14ac:dyDescent="0.3">
      <c r="B2" s="429" t="s">
        <v>178</v>
      </c>
      <c r="C2" s="430"/>
      <c r="D2" s="410"/>
      <c r="E2" s="410"/>
      <c r="F2" s="410"/>
      <c r="G2" s="410"/>
      <c r="H2" s="410"/>
      <c r="I2" s="410"/>
      <c r="J2" s="410"/>
      <c r="K2" s="410"/>
      <c r="L2" s="410"/>
      <c r="M2" s="410"/>
    </row>
    <row r="3" spans="2:13" s="425" customFormat="1" ht="21" customHeight="1" x14ac:dyDescent="0.3">
      <c r="B3" s="426" t="s">
        <v>254</v>
      </c>
      <c r="C3" s="427"/>
      <c r="D3" s="427"/>
      <c r="E3" s="427"/>
      <c r="F3" s="427"/>
      <c r="G3" s="427"/>
      <c r="H3" s="427"/>
      <c r="I3" s="427"/>
      <c r="J3" s="427"/>
      <c r="K3" s="427"/>
      <c r="L3" s="427"/>
      <c r="M3" s="427"/>
    </row>
    <row r="4" spans="2:13" s="425" customFormat="1" ht="21" customHeight="1" x14ac:dyDescent="0.3">
      <c r="B4" s="428" t="s">
        <v>275</v>
      </c>
      <c r="C4" s="427"/>
      <c r="D4" s="427"/>
      <c r="E4" s="427"/>
      <c r="F4" s="427"/>
      <c r="G4" s="427"/>
      <c r="H4" s="427"/>
      <c r="I4" s="427"/>
      <c r="J4" s="427"/>
      <c r="K4" s="427"/>
      <c r="L4" s="427"/>
      <c r="M4" s="427"/>
    </row>
    <row r="5" spans="2:13" s="289" customFormat="1" ht="29.3" customHeight="1" x14ac:dyDescent="0.3">
      <c r="B5" s="601" t="s">
        <v>7</v>
      </c>
      <c r="C5" s="601"/>
      <c r="D5" s="601"/>
      <c r="E5" s="601"/>
      <c r="F5" s="601"/>
      <c r="G5" s="601"/>
      <c r="H5" s="601"/>
      <c r="I5" s="601"/>
      <c r="J5" s="601"/>
      <c r="K5" s="601"/>
      <c r="L5" s="601"/>
      <c r="M5" s="601"/>
    </row>
    <row r="6" spans="2:13" s="289" customFormat="1" ht="16.45" customHeight="1" x14ac:dyDescent="0.3">
      <c r="B6" s="601" t="s">
        <v>165</v>
      </c>
      <c r="C6" s="601"/>
      <c r="D6" s="601"/>
      <c r="E6" s="601"/>
      <c r="F6" s="601"/>
      <c r="G6" s="601"/>
      <c r="H6" s="601"/>
      <c r="I6" s="601"/>
      <c r="J6" s="601"/>
      <c r="K6" s="601"/>
      <c r="L6" s="601"/>
      <c r="M6" s="601"/>
    </row>
    <row r="7" spans="2:13" s="289" customFormat="1" ht="16.45" customHeight="1" x14ac:dyDescent="0.3">
      <c r="B7" s="601"/>
      <c r="C7" s="601"/>
      <c r="D7" s="601"/>
      <c r="E7" s="601"/>
      <c r="F7" s="601"/>
      <c r="G7" s="601"/>
      <c r="H7" s="601"/>
      <c r="I7" s="601"/>
      <c r="J7" s="601"/>
      <c r="K7" s="601"/>
      <c r="L7" s="601"/>
      <c r="M7" s="601"/>
    </row>
    <row r="8" spans="2:13" s="289" customFormat="1" ht="16.45" customHeight="1" x14ac:dyDescent="0.3">
      <c r="B8" s="411"/>
      <c r="C8" s="411"/>
      <c r="D8" s="411"/>
      <c r="E8" s="411"/>
      <c r="F8" s="411"/>
      <c r="G8" s="411"/>
      <c r="H8" s="411"/>
      <c r="I8" s="411"/>
      <c r="J8" s="411"/>
      <c r="K8" s="411"/>
      <c r="L8" s="411"/>
      <c r="M8" s="411"/>
    </row>
    <row r="9" spans="2:13" s="289" customFormat="1" x14ac:dyDescent="0.3">
      <c r="B9" s="412" t="s">
        <v>166</v>
      </c>
      <c r="C9" s="412"/>
      <c r="D9" s="412"/>
      <c r="E9" s="412"/>
      <c r="F9" s="412"/>
      <c r="G9" s="412"/>
      <c r="H9" s="412"/>
      <c r="I9" s="412"/>
      <c r="J9" s="412"/>
      <c r="K9" s="412"/>
      <c r="L9" s="412"/>
      <c r="M9" s="412"/>
    </row>
    <row r="10" spans="2:13" s="289" customFormat="1" ht="30.05" customHeight="1" x14ac:dyDescent="0.3">
      <c r="B10" s="412" t="s">
        <v>167</v>
      </c>
      <c r="C10" s="412"/>
      <c r="D10" s="412"/>
      <c r="E10" s="412"/>
      <c r="F10" s="412"/>
      <c r="G10" s="412"/>
      <c r="H10" s="412"/>
      <c r="I10" s="412"/>
      <c r="J10" s="412"/>
      <c r="K10" s="412"/>
      <c r="L10" s="412"/>
      <c r="M10" s="412"/>
    </row>
    <row r="11" spans="2:13" s="289" customFormat="1" ht="23.95" customHeight="1" x14ac:dyDescent="0.3">
      <c r="B11" s="601" t="s">
        <v>267</v>
      </c>
      <c r="C11" s="601"/>
      <c r="D11" s="601"/>
      <c r="E11" s="601"/>
      <c r="F11" s="601"/>
      <c r="G11" s="601"/>
      <c r="H11" s="601"/>
      <c r="I11" s="601"/>
      <c r="J11" s="601"/>
      <c r="K11" s="601"/>
      <c r="L11" s="601"/>
      <c r="M11" s="601"/>
    </row>
    <row r="12" spans="2:13" s="289" customFormat="1" x14ac:dyDescent="0.3">
      <c r="B12" s="601"/>
      <c r="C12" s="601"/>
      <c r="D12" s="601"/>
      <c r="E12" s="601"/>
      <c r="F12" s="601"/>
      <c r="G12" s="601"/>
      <c r="H12" s="601"/>
      <c r="I12" s="601"/>
      <c r="J12" s="601"/>
      <c r="K12" s="601"/>
      <c r="L12" s="601"/>
      <c r="M12" s="601"/>
    </row>
    <row r="13" spans="2:13" s="289" customFormat="1" x14ac:dyDescent="0.3">
      <c r="B13" s="412"/>
      <c r="C13" s="412"/>
      <c r="D13" s="412"/>
      <c r="E13" s="412"/>
      <c r="F13" s="412"/>
      <c r="G13" s="412"/>
      <c r="H13" s="412"/>
      <c r="I13" s="412"/>
      <c r="J13" s="412"/>
      <c r="K13" s="412"/>
      <c r="L13" s="412"/>
      <c r="M13" s="412"/>
    </row>
    <row r="14" spans="2:13" s="289" customFormat="1" ht="16.3" x14ac:dyDescent="0.35">
      <c r="B14" s="412" t="s">
        <v>255</v>
      </c>
      <c r="C14" s="412"/>
      <c r="D14" s="412"/>
      <c r="E14" s="412"/>
      <c r="F14" s="412"/>
      <c r="G14" s="412"/>
      <c r="H14" s="412"/>
      <c r="I14" s="412"/>
      <c r="J14" s="412"/>
      <c r="K14" s="412"/>
      <c r="L14" s="412"/>
      <c r="M14" s="412"/>
    </row>
    <row r="15" spans="2:13" s="289" customFormat="1" x14ac:dyDescent="0.3">
      <c r="B15" s="412"/>
      <c r="C15" s="412"/>
      <c r="D15" s="412"/>
      <c r="E15" s="412"/>
      <c r="F15" s="412"/>
      <c r="G15" s="412"/>
      <c r="H15" s="412"/>
      <c r="I15" s="412"/>
      <c r="J15" s="412"/>
      <c r="K15" s="412"/>
      <c r="L15" s="412"/>
      <c r="M15" s="412"/>
    </row>
    <row r="16" spans="2:13" s="289" customFormat="1" x14ac:dyDescent="0.3">
      <c r="B16" s="412" t="s">
        <v>256</v>
      </c>
      <c r="C16" s="412"/>
      <c r="D16" s="412"/>
      <c r="E16" s="412"/>
      <c r="F16" s="412"/>
      <c r="G16" s="412"/>
      <c r="H16" s="412"/>
      <c r="I16" s="412"/>
      <c r="J16" s="412"/>
      <c r="K16" s="412"/>
      <c r="L16" s="412"/>
      <c r="M16" s="412"/>
    </row>
    <row r="17" spans="2:13" s="289" customFormat="1" x14ac:dyDescent="0.3">
      <c r="B17" s="412" t="s">
        <v>234</v>
      </c>
      <c r="C17" s="412"/>
      <c r="D17" s="412"/>
      <c r="E17" s="412"/>
      <c r="F17" s="412"/>
      <c r="G17" s="412"/>
      <c r="H17" s="412"/>
      <c r="I17" s="412"/>
      <c r="J17" s="412"/>
      <c r="K17" s="412"/>
      <c r="L17" s="412"/>
      <c r="M17" s="412"/>
    </row>
    <row r="18" spans="2:13" s="289" customFormat="1" ht="9.1" customHeight="1" x14ac:dyDescent="0.3">
      <c r="B18" s="412"/>
      <c r="C18" s="412"/>
      <c r="D18" s="412"/>
      <c r="E18" s="412"/>
      <c r="F18" s="412"/>
      <c r="G18" s="412"/>
      <c r="H18" s="412"/>
      <c r="I18" s="412"/>
      <c r="J18" s="412"/>
      <c r="K18" s="412"/>
      <c r="L18" s="412"/>
      <c r="M18" s="412"/>
    </row>
    <row r="19" spans="2:13" s="289" customFormat="1" ht="29.3" customHeight="1" x14ac:dyDescent="0.3">
      <c r="B19" s="599" t="s">
        <v>235</v>
      </c>
      <c r="C19" s="599"/>
      <c r="D19" s="599"/>
      <c r="E19" s="599"/>
      <c r="F19" s="599"/>
      <c r="G19" s="599"/>
      <c r="H19" s="599"/>
      <c r="I19" s="599"/>
      <c r="J19" s="599"/>
      <c r="K19" s="599"/>
      <c r="L19" s="599"/>
      <c r="M19" s="599"/>
    </row>
    <row r="20" spans="2:13" s="289" customFormat="1" ht="31.5" customHeight="1" x14ac:dyDescent="0.3">
      <c r="B20" s="413" t="s">
        <v>170</v>
      </c>
      <c r="C20" s="412"/>
      <c r="D20" s="412"/>
      <c r="E20" s="412"/>
      <c r="F20" s="412"/>
      <c r="G20" s="412"/>
      <c r="H20" s="412"/>
      <c r="I20" s="412"/>
      <c r="J20" s="412"/>
      <c r="K20" s="412"/>
      <c r="L20" s="412"/>
      <c r="M20" s="412"/>
    </row>
    <row r="21" spans="2:13" s="289" customFormat="1" ht="15.85" hidden="1" customHeight="1" x14ac:dyDescent="0.3">
      <c r="B21" s="414"/>
      <c r="C21" s="414"/>
      <c r="D21" s="414"/>
      <c r="E21" s="414"/>
      <c r="F21" s="414"/>
      <c r="G21" s="414"/>
      <c r="H21" s="414"/>
      <c r="I21" s="414"/>
      <c r="J21" s="414"/>
      <c r="K21" s="414"/>
      <c r="L21" s="414"/>
      <c r="M21" s="414"/>
    </row>
    <row r="22" spans="2:13" s="289" customFormat="1" ht="15.85" hidden="1" customHeight="1" x14ac:dyDescent="0.3">
      <c r="B22" s="414"/>
      <c r="C22" s="414"/>
      <c r="D22" s="414"/>
      <c r="E22" s="414"/>
      <c r="F22" s="414"/>
      <c r="G22" s="414"/>
      <c r="H22" s="414"/>
      <c r="I22" s="414"/>
      <c r="J22" s="414"/>
      <c r="K22" s="414"/>
      <c r="L22" s="414"/>
      <c r="M22" s="414"/>
    </row>
    <row r="23" spans="2:13" ht="24.75" customHeight="1" x14ac:dyDescent="0.3">
      <c r="B23" s="410" t="s">
        <v>29</v>
      </c>
      <c r="C23" s="410"/>
      <c r="D23" s="410"/>
      <c r="E23" s="410"/>
      <c r="F23" s="410"/>
      <c r="G23" s="410"/>
      <c r="H23" s="410"/>
      <c r="I23" s="410"/>
      <c r="J23" s="410"/>
      <c r="K23" s="410"/>
      <c r="L23" s="410"/>
      <c r="M23" s="410"/>
    </row>
    <row r="24" spans="2:13" x14ac:dyDescent="0.3">
      <c r="B24" s="415" t="s">
        <v>30</v>
      </c>
      <c r="C24" s="410"/>
      <c r="D24" s="410"/>
      <c r="E24" s="410"/>
      <c r="F24" s="410"/>
      <c r="G24" s="410"/>
      <c r="H24" s="410"/>
      <c r="I24" s="410"/>
      <c r="J24" s="410"/>
      <c r="K24" s="410"/>
      <c r="L24" s="410"/>
      <c r="M24" s="410"/>
    </row>
    <row r="25" spans="2:13" s="290" customFormat="1" ht="25.55" customHeight="1" x14ac:dyDescent="0.3">
      <c r="B25" s="416" t="s">
        <v>31</v>
      </c>
      <c r="C25" s="417"/>
      <c r="D25" s="417"/>
      <c r="E25" s="417"/>
      <c r="F25" s="417"/>
      <c r="G25" s="417"/>
      <c r="H25" s="417"/>
      <c r="I25" s="417"/>
      <c r="J25" s="417"/>
      <c r="K25" s="417"/>
      <c r="L25" s="417"/>
      <c r="M25" s="417"/>
    </row>
    <row r="26" spans="2:13" x14ac:dyDescent="0.3">
      <c r="B26" s="410" t="s">
        <v>33</v>
      </c>
      <c r="C26" s="410"/>
      <c r="D26" s="410"/>
      <c r="E26" s="410"/>
      <c r="F26" s="410"/>
      <c r="G26" s="410"/>
      <c r="H26" s="410"/>
      <c r="I26" s="410"/>
      <c r="J26" s="410"/>
      <c r="K26" s="410"/>
      <c r="L26" s="410"/>
      <c r="M26" s="410"/>
    </row>
    <row r="27" spans="2:13" x14ac:dyDescent="0.3">
      <c r="B27" s="410" t="s">
        <v>32</v>
      </c>
      <c r="C27" s="410"/>
      <c r="D27" s="410"/>
      <c r="E27" s="410"/>
      <c r="F27" s="410"/>
      <c r="G27" s="410"/>
      <c r="H27" s="410"/>
      <c r="I27" s="410"/>
      <c r="J27" s="410"/>
      <c r="K27" s="410"/>
      <c r="L27" s="410"/>
      <c r="M27" s="410"/>
    </row>
    <row r="28" spans="2:13" ht="30.05" customHeight="1" x14ac:dyDescent="0.3">
      <c r="B28" s="410" t="s">
        <v>34</v>
      </c>
      <c r="C28" s="410"/>
      <c r="D28" s="410"/>
      <c r="E28" s="410"/>
      <c r="F28" s="410"/>
      <c r="G28" s="410"/>
      <c r="H28" s="410"/>
      <c r="I28" s="410"/>
      <c r="J28" s="410"/>
      <c r="K28" s="410"/>
      <c r="L28" s="410"/>
      <c r="M28" s="410"/>
    </row>
    <row r="29" spans="2:13" x14ac:dyDescent="0.3">
      <c r="B29" s="410" t="s">
        <v>35</v>
      </c>
      <c r="C29" s="410"/>
      <c r="D29" s="410"/>
      <c r="E29" s="410"/>
      <c r="F29" s="410"/>
      <c r="G29" s="410"/>
      <c r="H29" s="410"/>
      <c r="I29" s="410"/>
      <c r="J29" s="410"/>
      <c r="K29" s="410"/>
      <c r="L29" s="410"/>
      <c r="M29" s="410"/>
    </row>
    <row r="30" spans="2:13" ht="8.3000000000000007" customHeight="1" x14ac:dyDescent="0.3">
      <c r="B30" s="410"/>
      <c r="C30" s="410"/>
      <c r="D30" s="410"/>
      <c r="E30" s="410"/>
      <c r="F30" s="410"/>
      <c r="G30" s="410"/>
      <c r="H30" s="410"/>
      <c r="I30" s="410"/>
      <c r="J30" s="410"/>
      <c r="K30" s="410"/>
      <c r="L30" s="410"/>
      <c r="M30" s="410"/>
    </row>
    <row r="31" spans="2:13" ht="15.85" hidden="1" customHeight="1" x14ac:dyDescent="0.3">
      <c r="B31" s="600" t="s">
        <v>179</v>
      </c>
      <c r="C31" s="600"/>
      <c r="D31" s="600"/>
      <c r="E31" s="600"/>
      <c r="F31" s="600"/>
      <c r="G31" s="600"/>
      <c r="H31" s="600"/>
      <c r="I31" s="600"/>
      <c r="J31" s="600"/>
      <c r="K31" s="600"/>
      <c r="L31" s="600"/>
      <c r="M31" s="600"/>
    </row>
    <row r="32" spans="2:13" hidden="1" x14ac:dyDescent="0.3">
      <c r="B32" s="600"/>
      <c r="C32" s="600"/>
      <c r="D32" s="600"/>
      <c r="E32" s="600"/>
      <c r="F32" s="600"/>
      <c r="G32" s="600"/>
      <c r="H32" s="600"/>
      <c r="I32" s="600"/>
      <c r="J32" s="600"/>
      <c r="K32" s="600"/>
      <c r="L32" s="600"/>
      <c r="M32" s="600"/>
    </row>
    <row r="33" spans="2:13" ht="15.85" hidden="1" customHeight="1" x14ac:dyDescent="0.3">
      <c r="B33" s="600"/>
      <c r="C33" s="600"/>
      <c r="D33" s="600"/>
      <c r="E33" s="600"/>
      <c r="F33" s="600"/>
      <c r="G33" s="600"/>
      <c r="H33" s="600"/>
      <c r="I33" s="600"/>
      <c r="J33" s="600"/>
      <c r="K33" s="600"/>
      <c r="L33" s="600"/>
      <c r="M33" s="600"/>
    </row>
    <row r="34" spans="2:13" hidden="1" x14ac:dyDescent="0.3">
      <c r="B34" s="600"/>
      <c r="C34" s="600"/>
      <c r="D34" s="600"/>
      <c r="E34" s="600"/>
      <c r="F34" s="600"/>
      <c r="G34" s="600"/>
      <c r="H34" s="600"/>
      <c r="I34" s="600"/>
      <c r="J34" s="600"/>
      <c r="K34" s="600"/>
      <c r="L34" s="600"/>
      <c r="M34" s="600"/>
    </row>
    <row r="35" spans="2:13" hidden="1" x14ac:dyDescent="0.3">
      <c r="B35" s="600"/>
      <c r="C35" s="600"/>
      <c r="D35" s="600"/>
      <c r="E35" s="600"/>
      <c r="F35" s="600"/>
      <c r="G35" s="600"/>
      <c r="H35" s="600"/>
      <c r="I35" s="600"/>
      <c r="J35" s="600"/>
      <c r="K35" s="600"/>
      <c r="L35" s="600"/>
      <c r="M35" s="600"/>
    </row>
    <row r="36" spans="2:13" hidden="1" x14ac:dyDescent="0.3">
      <c r="B36" s="600"/>
      <c r="C36" s="600"/>
      <c r="D36" s="600"/>
      <c r="E36" s="600"/>
      <c r="F36" s="600"/>
      <c r="G36" s="600"/>
      <c r="H36" s="600"/>
      <c r="I36" s="600"/>
      <c r="J36" s="600"/>
      <c r="K36" s="600"/>
      <c r="L36" s="600"/>
      <c r="M36" s="600"/>
    </row>
    <row r="37" spans="2:13" hidden="1" x14ac:dyDescent="0.3">
      <c r="B37" s="600"/>
      <c r="C37" s="600"/>
      <c r="D37" s="600"/>
      <c r="E37" s="600"/>
      <c r="F37" s="600"/>
      <c r="G37" s="600"/>
      <c r="H37" s="600"/>
      <c r="I37" s="600"/>
      <c r="J37" s="600"/>
      <c r="K37" s="600"/>
      <c r="L37" s="600"/>
      <c r="M37" s="600"/>
    </row>
    <row r="38" spans="2:13" hidden="1" x14ac:dyDescent="0.3">
      <c r="B38" s="600"/>
      <c r="C38" s="600"/>
      <c r="D38" s="600"/>
      <c r="E38" s="600"/>
      <c r="F38" s="600"/>
      <c r="G38" s="600"/>
      <c r="H38" s="600"/>
      <c r="I38" s="600"/>
      <c r="J38" s="600"/>
      <c r="K38" s="600"/>
      <c r="L38" s="600"/>
      <c r="M38" s="600"/>
    </row>
    <row r="39" spans="2:13" hidden="1" x14ac:dyDescent="0.3">
      <c r="B39" s="600"/>
      <c r="C39" s="600"/>
      <c r="D39" s="600"/>
      <c r="E39" s="600"/>
      <c r="F39" s="600"/>
      <c r="G39" s="600"/>
      <c r="H39" s="600"/>
      <c r="I39" s="600"/>
      <c r="J39" s="600"/>
      <c r="K39" s="600"/>
      <c r="L39" s="600"/>
      <c r="M39" s="600"/>
    </row>
    <row r="40" spans="2:13" hidden="1" x14ac:dyDescent="0.3">
      <c r="B40" s="600"/>
      <c r="C40" s="600"/>
      <c r="D40" s="600"/>
      <c r="E40" s="600"/>
      <c r="F40" s="600"/>
      <c r="G40" s="600"/>
      <c r="H40" s="600"/>
      <c r="I40" s="600"/>
      <c r="J40" s="600"/>
      <c r="K40" s="600"/>
      <c r="L40" s="600"/>
      <c r="M40" s="600"/>
    </row>
    <row r="41" spans="2:13" hidden="1" x14ac:dyDescent="0.3">
      <c r="B41" s="600"/>
      <c r="C41" s="600"/>
      <c r="D41" s="600"/>
      <c r="E41" s="600"/>
      <c r="F41" s="600"/>
      <c r="G41" s="600"/>
      <c r="H41" s="600"/>
      <c r="I41" s="600"/>
      <c r="J41" s="600"/>
      <c r="K41" s="600"/>
      <c r="L41" s="600"/>
      <c r="M41" s="600"/>
    </row>
    <row r="42" spans="2:13" hidden="1" x14ac:dyDescent="0.3">
      <c r="B42" s="600"/>
      <c r="C42" s="600"/>
      <c r="D42" s="600"/>
      <c r="E42" s="600"/>
      <c r="F42" s="600"/>
      <c r="G42" s="600"/>
      <c r="H42" s="600"/>
      <c r="I42" s="600"/>
      <c r="J42" s="600"/>
      <c r="K42" s="600"/>
      <c r="L42" s="600"/>
      <c r="M42" s="600"/>
    </row>
    <row r="43" spans="2:13" hidden="1" x14ac:dyDescent="0.3">
      <c r="B43" s="600"/>
      <c r="C43" s="600"/>
      <c r="D43" s="600"/>
      <c r="E43" s="600"/>
      <c r="F43" s="600"/>
      <c r="G43" s="600"/>
      <c r="H43" s="600"/>
      <c r="I43" s="600"/>
      <c r="J43" s="600"/>
      <c r="K43" s="600"/>
      <c r="L43" s="600"/>
      <c r="M43" s="600"/>
    </row>
    <row r="44" spans="2:13" hidden="1" x14ac:dyDescent="0.3">
      <c r="B44" s="600"/>
      <c r="C44" s="600"/>
      <c r="D44" s="600"/>
      <c r="E44" s="600"/>
      <c r="F44" s="600"/>
      <c r="G44" s="600"/>
      <c r="H44" s="600"/>
      <c r="I44" s="600"/>
      <c r="J44" s="600"/>
      <c r="K44" s="600"/>
      <c r="L44" s="600"/>
      <c r="M44" s="600"/>
    </row>
    <row r="45" spans="2:13" hidden="1" x14ac:dyDescent="0.3">
      <c r="B45" s="600"/>
      <c r="C45" s="600"/>
      <c r="D45" s="600"/>
      <c r="E45" s="600"/>
      <c r="F45" s="600"/>
      <c r="G45" s="600"/>
      <c r="H45" s="600"/>
      <c r="I45" s="600"/>
      <c r="J45" s="600"/>
      <c r="K45" s="600"/>
      <c r="L45" s="600"/>
      <c r="M45" s="600"/>
    </row>
    <row r="46" spans="2:13" hidden="1" x14ac:dyDescent="0.3">
      <c r="B46" s="600"/>
      <c r="C46" s="600"/>
      <c r="D46" s="600"/>
      <c r="E46" s="600"/>
      <c r="F46" s="600"/>
      <c r="G46" s="600"/>
      <c r="H46" s="600"/>
      <c r="I46" s="600"/>
      <c r="J46" s="600"/>
      <c r="K46" s="600"/>
      <c r="L46" s="600"/>
      <c r="M46" s="600"/>
    </row>
    <row r="47" spans="2:13" hidden="1" x14ac:dyDescent="0.3">
      <c r="B47" s="600"/>
      <c r="C47" s="600"/>
      <c r="D47" s="600"/>
      <c r="E47" s="600"/>
      <c r="F47" s="600"/>
      <c r="G47" s="600"/>
      <c r="H47" s="600"/>
      <c r="I47" s="600"/>
      <c r="J47" s="600"/>
      <c r="K47" s="600"/>
      <c r="L47" s="600"/>
      <c r="M47" s="600"/>
    </row>
    <row r="48" spans="2:13" hidden="1" x14ac:dyDescent="0.3">
      <c r="B48" s="600"/>
      <c r="C48" s="600"/>
      <c r="D48" s="600"/>
      <c r="E48" s="600"/>
      <c r="F48" s="600"/>
      <c r="G48" s="600"/>
      <c r="H48" s="600"/>
      <c r="I48" s="600"/>
      <c r="J48" s="600"/>
      <c r="K48" s="600"/>
      <c r="L48" s="600"/>
      <c r="M48" s="600"/>
    </row>
    <row r="49" spans="2:13" hidden="1" x14ac:dyDescent="0.3">
      <c r="B49" s="600"/>
      <c r="C49" s="600"/>
      <c r="D49" s="600"/>
      <c r="E49" s="600"/>
      <c r="F49" s="600"/>
      <c r="G49" s="600"/>
      <c r="H49" s="600"/>
      <c r="I49" s="600"/>
      <c r="J49" s="600"/>
      <c r="K49" s="600"/>
      <c r="L49" s="600"/>
      <c r="M49" s="600"/>
    </row>
    <row r="50" spans="2:13" hidden="1" x14ac:dyDescent="0.3">
      <c r="B50" s="600"/>
      <c r="C50" s="600"/>
      <c r="D50" s="600"/>
      <c r="E50" s="600"/>
      <c r="F50" s="600"/>
      <c r="G50" s="600"/>
      <c r="H50" s="600"/>
      <c r="I50" s="600"/>
      <c r="J50" s="600"/>
      <c r="K50" s="600"/>
      <c r="L50" s="600"/>
      <c r="M50" s="600"/>
    </row>
    <row r="51" spans="2:13" hidden="1" x14ac:dyDescent="0.3">
      <c r="B51" s="600"/>
      <c r="C51" s="600"/>
      <c r="D51" s="600"/>
      <c r="E51" s="600"/>
      <c r="F51" s="600"/>
      <c r="G51" s="600"/>
      <c r="H51" s="600"/>
      <c r="I51" s="600"/>
      <c r="J51" s="600"/>
      <c r="K51" s="600"/>
      <c r="L51" s="600"/>
      <c r="M51" s="600"/>
    </row>
    <row r="52" spans="2:13" hidden="1" x14ac:dyDescent="0.3">
      <c r="B52" s="600"/>
      <c r="C52" s="600"/>
      <c r="D52" s="600"/>
      <c r="E52" s="600"/>
      <c r="F52" s="600"/>
      <c r="G52" s="600"/>
      <c r="H52" s="600"/>
      <c r="I52" s="600"/>
      <c r="J52" s="600"/>
      <c r="K52" s="600"/>
      <c r="L52" s="600"/>
      <c r="M52" s="600"/>
    </row>
    <row r="53" spans="2:13" hidden="1" x14ac:dyDescent="0.3">
      <c r="B53" s="600"/>
      <c r="C53" s="600"/>
      <c r="D53" s="600"/>
      <c r="E53" s="600"/>
      <c r="F53" s="600"/>
      <c r="G53" s="600"/>
      <c r="H53" s="600"/>
      <c r="I53" s="600"/>
      <c r="J53" s="600"/>
      <c r="K53" s="600"/>
      <c r="L53" s="600"/>
      <c r="M53" s="600"/>
    </row>
    <row r="54" spans="2:13" hidden="1" x14ac:dyDescent="0.3">
      <c r="B54" s="600"/>
      <c r="C54" s="600"/>
      <c r="D54" s="600"/>
      <c r="E54" s="600"/>
      <c r="F54" s="600"/>
      <c r="G54" s="600"/>
      <c r="H54" s="600"/>
      <c r="I54" s="600"/>
      <c r="J54" s="600"/>
      <c r="K54" s="600"/>
      <c r="L54" s="600"/>
      <c r="M54" s="600"/>
    </row>
    <row r="55" spans="2:13" hidden="1" x14ac:dyDescent="0.3">
      <c r="B55" s="600"/>
      <c r="C55" s="600"/>
      <c r="D55" s="600"/>
      <c r="E55" s="600"/>
      <c r="F55" s="600"/>
      <c r="G55" s="600"/>
      <c r="H55" s="600"/>
      <c r="I55" s="600"/>
      <c r="J55" s="600"/>
      <c r="K55" s="600"/>
      <c r="L55" s="600"/>
      <c r="M55" s="600"/>
    </row>
    <row r="56" spans="2:13" hidden="1" x14ac:dyDescent="0.3">
      <c r="B56" s="600"/>
      <c r="C56" s="600"/>
      <c r="D56" s="600"/>
      <c r="E56" s="600"/>
      <c r="F56" s="600"/>
      <c r="G56" s="600"/>
      <c r="H56" s="600"/>
      <c r="I56" s="600"/>
      <c r="J56" s="600"/>
      <c r="K56" s="600"/>
      <c r="L56" s="600"/>
      <c r="M56" s="600"/>
    </row>
    <row r="57" spans="2:13" hidden="1" x14ac:dyDescent="0.3">
      <c r="B57" s="600"/>
      <c r="C57" s="600"/>
      <c r="D57" s="600"/>
      <c r="E57" s="600"/>
      <c r="F57" s="600"/>
      <c r="G57" s="600"/>
      <c r="H57" s="600"/>
      <c r="I57" s="600"/>
      <c r="J57" s="600"/>
      <c r="K57" s="600"/>
      <c r="L57" s="600"/>
      <c r="M57" s="600"/>
    </row>
    <row r="58" spans="2:13" hidden="1" x14ac:dyDescent="0.3">
      <c r="B58" s="600"/>
      <c r="C58" s="600"/>
      <c r="D58" s="600"/>
      <c r="E58" s="600"/>
      <c r="F58" s="600"/>
      <c r="G58" s="600"/>
      <c r="H58" s="600"/>
      <c r="I58" s="600"/>
      <c r="J58" s="600"/>
      <c r="K58" s="600"/>
      <c r="L58" s="600"/>
      <c r="M58" s="600"/>
    </row>
    <row r="59" spans="2:13" hidden="1" x14ac:dyDescent="0.3">
      <c r="B59" s="600"/>
      <c r="C59" s="600"/>
      <c r="D59" s="600"/>
      <c r="E59" s="600"/>
      <c r="F59" s="600"/>
      <c r="G59" s="600"/>
      <c r="H59" s="600"/>
      <c r="I59" s="600"/>
      <c r="J59" s="600"/>
      <c r="K59" s="600"/>
      <c r="L59" s="600"/>
      <c r="M59" s="600"/>
    </row>
    <row r="60" spans="2:13" hidden="1" x14ac:dyDescent="0.3">
      <c r="B60" s="600"/>
      <c r="C60" s="600"/>
      <c r="D60" s="600"/>
      <c r="E60" s="600"/>
      <c r="F60" s="600"/>
      <c r="G60" s="600"/>
      <c r="H60" s="600"/>
      <c r="I60" s="600"/>
      <c r="J60" s="600"/>
      <c r="K60" s="600"/>
      <c r="L60" s="600"/>
      <c r="M60" s="600"/>
    </row>
    <row r="61" spans="2:13" hidden="1" x14ac:dyDescent="0.3">
      <c r="B61" s="600"/>
      <c r="C61" s="600"/>
      <c r="D61" s="600"/>
      <c r="E61" s="600"/>
      <c r="F61" s="600"/>
      <c r="G61" s="600"/>
      <c r="H61" s="600"/>
      <c r="I61" s="600"/>
      <c r="J61" s="600"/>
      <c r="K61" s="600"/>
      <c r="L61" s="600"/>
      <c r="M61" s="600"/>
    </row>
    <row r="62" spans="2:13" hidden="1" x14ac:dyDescent="0.3">
      <c r="B62" s="600"/>
      <c r="C62" s="600"/>
      <c r="D62" s="600"/>
      <c r="E62" s="600"/>
      <c r="F62" s="600"/>
      <c r="G62" s="600"/>
      <c r="H62" s="600"/>
      <c r="I62" s="600"/>
      <c r="J62" s="600"/>
      <c r="K62" s="600"/>
      <c r="L62" s="600"/>
      <c r="M62" s="600"/>
    </row>
    <row r="63" spans="2:13" hidden="1" x14ac:dyDescent="0.3">
      <c r="B63" s="600"/>
      <c r="C63" s="600"/>
      <c r="D63" s="600"/>
      <c r="E63" s="600"/>
      <c r="F63" s="600"/>
      <c r="G63" s="600"/>
      <c r="H63" s="600"/>
      <c r="I63" s="600"/>
      <c r="J63" s="600"/>
      <c r="K63" s="600"/>
      <c r="L63" s="600"/>
      <c r="M63" s="600"/>
    </row>
    <row r="64" spans="2:13" hidden="1" x14ac:dyDescent="0.3">
      <c r="B64" s="600"/>
      <c r="C64" s="600"/>
      <c r="D64" s="600"/>
      <c r="E64" s="600"/>
      <c r="F64" s="600"/>
      <c r="G64" s="600"/>
      <c r="H64" s="600"/>
      <c r="I64" s="600"/>
      <c r="J64" s="600"/>
      <c r="K64" s="600"/>
      <c r="L64" s="600"/>
      <c r="M64" s="600"/>
    </row>
    <row r="65" spans="2:13" hidden="1" x14ac:dyDescent="0.3">
      <c r="B65" s="600"/>
      <c r="C65" s="600"/>
      <c r="D65" s="600"/>
      <c r="E65" s="600"/>
      <c r="F65" s="600"/>
      <c r="G65" s="600"/>
      <c r="H65" s="600"/>
      <c r="I65" s="600"/>
      <c r="J65" s="600"/>
      <c r="K65" s="600"/>
      <c r="L65" s="600"/>
      <c r="M65" s="600"/>
    </row>
    <row r="66" spans="2:13" hidden="1" x14ac:dyDescent="0.3">
      <c r="B66" s="600"/>
      <c r="C66" s="600"/>
      <c r="D66" s="600"/>
      <c r="E66" s="600"/>
      <c r="F66" s="600"/>
      <c r="G66" s="600"/>
      <c r="H66" s="600"/>
      <c r="I66" s="600"/>
      <c r="J66" s="600"/>
      <c r="K66" s="600"/>
      <c r="L66" s="600"/>
      <c r="M66" s="600"/>
    </row>
    <row r="67" spans="2:13" hidden="1" x14ac:dyDescent="0.3">
      <c r="B67" s="600"/>
      <c r="C67" s="600"/>
      <c r="D67" s="600"/>
      <c r="E67" s="600"/>
      <c r="F67" s="600"/>
      <c r="G67" s="600"/>
      <c r="H67" s="600"/>
      <c r="I67" s="600"/>
      <c r="J67" s="600"/>
      <c r="K67" s="600"/>
      <c r="L67" s="600"/>
      <c r="M67" s="600"/>
    </row>
    <row r="68" spans="2:13" hidden="1" x14ac:dyDescent="0.3">
      <c r="B68" s="600"/>
      <c r="C68" s="600"/>
      <c r="D68" s="600"/>
      <c r="E68" s="600"/>
      <c r="F68" s="600"/>
      <c r="G68" s="600"/>
      <c r="H68" s="600"/>
      <c r="I68" s="600"/>
      <c r="J68" s="600"/>
      <c r="K68" s="600"/>
      <c r="L68" s="600"/>
      <c r="M68" s="600"/>
    </row>
    <row r="69" spans="2:13" hidden="1" x14ac:dyDescent="0.3">
      <c r="B69" s="600"/>
      <c r="C69" s="600"/>
      <c r="D69" s="600"/>
      <c r="E69" s="600"/>
      <c r="F69" s="600"/>
      <c r="G69" s="600"/>
      <c r="H69" s="600"/>
      <c r="I69" s="600"/>
      <c r="J69" s="600"/>
      <c r="K69" s="600"/>
      <c r="L69" s="600"/>
      <c r="M69" s="600"/>
    </row>
    <row r="70" spans="2:13" hidden="1" x14ac:dyDescent="0.3">
      <c r="B70" s="600"/>
      <c r="C70" s="600"/>
      <c r="D70" s="600"/>
      <c r="E70" s="600"/>
      <c r="F70" s="600"/>
      <c r="G70" s="600"/>
      <c r="H70" s="600"/>
      <c r="I70" s="600"/>
      <c r="J70" s="600"/>
      <c r="K70" s="600"/>
      <c r="L70" s="600"/>
      <c r="M70" s="600"/>
    </row>
    <row r="71" spans="2:13" hidden="1" x14ac:dyDescent="0.3">
      <c r="B71" s="600"/>
      <c r="C71" s="600"/>
      <c r="D71" s="600"/>
      <c r="E71" s="600"/>
      <c r="F71" s="600"/>
      <c r="G71" s="600"/>
      <c r="H71" s="600"/>
      <c r="I71" s="600"/>
      <c r="J71" s="600"/>
      <c r="K71" s="600"/>
      <c r="L71" s="600"/>
      <c r="M71" s="600"/>
    </row>
    <row r="72" spans="2:13" hidden="1" x14ac:dyDescent="0.3">
      <c r="B72" s="600"/>
      <c r="C72" s="600"/>
      <c r="D72" s="600"/>
      <c r="E72" s="600"/>
      <c r="F72" s="600"/>
      <c r="G72" s="600"/>
      <c r="H72" s="600"/>
      <c r="I72" s="600"/>
      <c r="J72" s="600"/>
      <c r="K72" s="600"/>
      <c r="L72" s="600"/>
      <c r="M72" s="600"/>
    </row>
    <row r="73" spans="2:13" hidden="1" x14ac:dyDescent="0.3">
      <c r="B73" s="600"/>
      <c r="C73" s="600"/>
      <c r="D73" s="600"/>
      <c r="E73" s="600"/>
      <c r="F73" s="600"/>
      <c r="G73" s="600"/>
      <c r="H73" s="600"/>
      <c r="I73" s="600"/>
      <c r="J73" s="600"/>
      <c r="K73" s="600"/>
      <c r="L73" s="600"/>
      <c r="M73" s="600"/>
    </row>
    <row r="74" spans="2:13" hidden="1" x14ac:dyDescent="0.3">
      <c r="B74" s="600"/>
      <c r="C74" s="600"/>
      <c r="D74" s="600"/>
      <c r="E74" s="600"/>
      <c r="F74" s="600"/>
      <c r="G74" s="600"/>
      <c r="H74" s="600"/>
      <c r="I74" s="600"/>
      <c r="J74" s="600"/>
      <c r="K74" s="600"/>
      <c r="L74" s="600"/>
      <c r="M74" s="600"/>
    </row>
    <row r="75" spans="2:13" hidden="1" x14ac:dyDescent="0.3">
      <c r="B75" s="600"/>
      <c r="C75" s="600"/>
      <c r="D75" s="600"/>
      <c r="E75" s="600"/>
      <c r="F75" s="600"/>
      <c r="G75" s="600"/>
      <c r="H75" s="600"/>
      <c r="I75" s="600"/>
      <c r="J75" s="600"/>
      <c r="K75" s="600"/>
      <c r="L75" s="600"/>
      <c r="M75" s="600"/>
    </row>
    <row r="76" spans="2:13" hidden="1" x14ac:dyDescent="0.3">
      <c r="B76" s="600"/>
      <c r="C76" s="600"/>
      <c r="D76" s="600"/>
      <c r="E76" s="600"/>
      <c r="F76" s="600"/>
      <c r="G76" s="600"/>
      <c r="H76" s="600"/>
      <c r="I76" s="600"/>
      <c r="J76" s="600"/>
      <c r="K76" s="600"/>
      <c r="L76" s="600"/>
      <c r="M76" s="600"/>
    </row>
    <row r="77" spans="2:13" hidden="1" x14ac:dyDescent="0.3">
      <c r="B77" s="600"/>
      <c r="C77" s="600"/>
      <c r="D77" s="600"/>
      <c r="E77" s="600"/>
      <c r="F77" s="600"/>
      <c r="G77" s="600"/>
      <c r="H77" s="600"/>
      <c r="I77" s="600"/>
      <c r="J77" s="600"/>
      <c r="K77" s="600"/>
      <c r="L77" s="600"/>
      <c r="M77" s="600"/>
    </row>
    <row r="78" spans="2:13" hidden="1" x14ac:dyDescent="0.3">
      <c r="B78" s="600"/>
      <c r="C78" s="600"/>
      <c r="D78" s="600"/>
      <c r="E78" s="600"/>
      <c r="F78" s="600"/>
      <c r="G78" s="600"/>
      <c r="H78" s="600"/>
      <c r="I78" s="600"/>
      <c r="J78" s="600"/>
      <c r="K78" s="600"/>
      <c r="L78" s="600"/>
      <c r="M78" s="600"/>
    </row>
    <row r="80" spans="2:13" x14ac:dyDescent="0.3">
      <c r="B80" s="394"/>
      <c r="C80" s="394"/>
      <c r="D80" s="394"/>
      <c r="E80" s="394"/>
      <c r="F80" s="394"/>
      <c r="G80" s="394"/>
      <c r="H80" s="394"/>
      <c r="I80" s="394"/>
      <c r="J80" s="394"/>
      <c r="K80" s="394"/>
      <c r="L80" s="394"/>
      <c r="M80" s="394"/>
    </row>
    <row r="81" spans="2:13" x14ac:dyDescent="0.3">
      <c r="B81" s="394"/>
      <c r="C81" s="394"/>
      <c r="D81" s="394"/>
      <c r="E81" s="394"/>
      <c r="F81" s="394"/>
      <c r="G81" s="394"/>
      <c r="H81" s="394"/>
      <c r="I81" s="394"/>
      <c r="J81" s="394"/>
      <c r="K81" s="394"/>
      <c r="L81" s="394"/>
      <c r="M81" s="394"/>
    </row>
    <row r="82" spans="2:13" x14ac:dyDescent="0.3">
      <c r="B82" s="394"/>
      <c r="C82" s="394"/>
      <c r="D82" s="394"/>
      <c r="E82" s="394"/>
      <c r="F82" s="394"/>
      <c r="G82" s="394"/>
      <c r="H82" s="394"/>
      <c r="I82" s="394"/>
      <c r="J82" s="394"/>
      <c r="K82" s="394"/>
      <c r="L82" s="394"/>
      <c r="M82" s="394"/>
    </row>
    <row r="83" spans="2:13" x14ac:dyDescent="0.3">
      <c r="B83" s="394"/>
      <c r="C83" s="394"/>
      <c r="D83" s="394"/>
      <c r="E83" s="394"/>
      <c r="F83" s="394"/>
      <c r="G83" s="394"/>
      <c r="H83" s="394"/>
      <c r="I83" s="394"/>
      <c r="J83" s="394"/>
      <c r="K83" s="394"/>
      <c r="L83" s="394"/>
      <c r="M83" s="394"/>
    </row>
    <row r="84" spans="2:13" x14ac:dyDescent="0.3">
      <c r="B84" s="394"/>
      <c r="C84" s="394"/>
      <c r="D84" s="394"/>
      <c r="E84" s="394"/>
      <c r="F84" s="394"/>
      <c r="G84" s="394"/>
      <c r="H84" s="394"/>
      <c r="I84" s="394"/>
      <c r="J84" s="394"/>
      <c r="K84" s="394"/>
      <c r="L84" s="394"/>
      <c r="M84" s="394"/>
    </row>
    <row r="85" spans="2:13" x14ac:dyDescent="0.3">
      <c r="B85" s="394"/>
      <c r="C85" s="394"/>
      <c r="D85" s="394"/>
      <c r="E85" s="394"/>
      <c r="F85" s="394"/>
      <c r="G85" s="394"/>
      <c r="H85" s="394"/>
      <c r="I85" s="394"/>
      <c r="J85" s="394"/>
      <c r="K85" s="394"/>
      <c r="L85" s="394"/>
      <c r="M85" s="394"/>
    </row>
    <row r="86" spans="2:13" x14ac:dyDescent="0.3">
      <c r="B86" s="394"/>
      <c r="C86" s="394"/>
      <c r="D86" s="394"/>
      <c r="E86" s="394"/>
      <c r="F86" s="394"/>
      <c r="G86" s="394"/>
      <c r="H86" s="394"/>
      <c r="I86" s="394"/>
      <c r="J86" s="394"/>
      <c r="K86" s="394"/>
      <c r="L86" s="394"/>
      <c r="M86" s="394"/>
    </row>
    <row r="87" spans="2:13" x14ac:dyDescent="0.3">
      <c r="B87" s="394"/>
      <c r="C87" s="394"/>
      <c r="D87" s="394"/>
      <c r="E87" s="394"/>
      <c r="F87" s="394"/>
      <c r="G87" s="394"/>
      <c r="H87" s="394"/>
      <c r="I87" s="394"/>
      <c r="J87" s="394"/>
      <c r="K87" s="394"/>
      <c r="L87" s="394"/>
      <c r="M87" s="394"/>
    </row>
    <row r="88" spans="2:13" x14ac:dyDescent="0.3">
      <c r="B88" s="394"/>
      <c r="C88" s="394"/>
      <c r="D88" s="394"/>
      <c r="E88" s="394"/>
      <c r="F88" s="394"/>
      <c r="G88" s="394"/>
      <c r="H88" s="394"/>
      <c r="I88" s="394"/>
      <c r="J88" s="394"/>
      <c r="K88" s="394"/>
      <c r="L88" s="394"/>
      <c r="M88" s="394"/>
    </row>
    <row r="89" spans="2:13" x14ac:dyDescent="0.3">
      <c r="B89" s="394"/>
      <c r="C89" s="394"/>
      <c r="D89" s="394"/>
      <c r="E89" s="394"/>
      <c r="F89" s="394"/>
      <c r="G89" s="394"/>
      <c r="H89" s="394"/>
      <c r="I89" s="394"/>
      <c r="J89" s="394"/>
      <c r="K89" s="394"/>
      <c r="L89" s="394"/>
      <c r="M89" s="394"/>
    </row>
    <row r="90" spans="2:13" x14ac:dyDescent="0.3">
      <c r="B90" s="394"/>
      <c r="C90" s="394"/>
      <c r="D90" s="394"/>
      <c r="E90" s="394"/>
      <c r="F90" s="394"/>
      <c r="G90" s="394"/>
      <c r="H90" s="394"/>
      <c r="I90" s="394"/>
      <c r="J90" s="394"/>
      <c r="K90" s="394"/>
      <c r="L90" s="394"/>
      <c r="M90" s="394"/>
    </row>
    <row r="91" spans="2:13" x14ac:dyDescent="0.3">
      <c r="B91" s="394"/>
      <c r="C91" s="394"/>
      <c r="D91" s="394"/>
      <c r="E91" s="394"/>
      <c r="F91" s="394"/>
      <c r="G91" s="394"/>
      <c r="H91" s="394"/>
      <c r="I91" s="394"/>
      <c r="J91" s="394"/>
      <c r="K91" s="394"/>
      <c r="L91" s="394"/>
      <c r="M91" s="394"/>
    </row>
    <row r="92" spans="2:13" x14ac:dyDescent="0.3">
      <c r="B92" s="394"/>
      <c r="C92" s="394"/>
      <c r="D92" s="394"/>
      <c r="E92" s="394"/>
      <c r="F92" s="394"/>
      <c r="G92" s="394"/>
      <c r="H92" s="394"/>
      <c r="I92" s="394"/>
      <c r="J92" s="394"/>
      <c r="K92" s="394"/>
      <c r="L92" s="394"/>
      <c r="M92" s="394"/>
    </row>
    <row r="93" spans="2:13" x14ac:dyDescent="0.3">
      <c r="B93" s="394"/>
      <c r="C93" s="394"/>
      <c r="D93" s="394"/>
      <c r="E93" s="394"/>
      <c r="F93" s="394"/>
      <c r="G93" s="394"/>
      <c r="H93" s="394"/>
      <c r="I93" s="394"/>
      <c r="J93" s="394"/>
      <c r="K93" s="394"/>
      <c r="L93" s="394"/>
      <c r="M93" s="394"/>
    </row>
    <row r="94" spans="2:13" x14ac:dyDescent="0.3">
      <c r="B94" s="394"/>
      <c r="C94" s="394"/>
      <c r="D94" s="394"/>
      <c r="E94" s="394"/>
      <c r="F94" s="394"/>
      <c r="G94" s="394"/>
      <c r="H94" s="394"/>
      <c r="I94" s="394"/>
      <c r="J94" s="394"/>
      <c r="K94" s="394"/>
      <c r="L94" s="394"/>
      <c r="M94" s="394"/>
    </row>
    <row r="95" spans="2:13" x14ac:dyDescent="0.3">
      <c r="B95" s="394"/>
      <c r="C95" s="394"/>
      <c r="D95" s="394"/>
      <c r="E95" s="394"/>
      <c r="F95" s="394"/>
      <c r="G95" s="394"/>
      <c r="H95" s="394"/>
      <c r="I95" s="394"/>
      <c r="J95" s="394"/>
      <c r="K95" s="394"/>
      <c r="L95" s="394"/>
      <c r="M95" s="394"/>
    </row>
    <row r="96" spans="2:13" x14ac:dyDescent="0.3">
      <c r="B96" s="394"/>
      <c r="C96" s="394"/>
      <c r="D96" s="394"/>
      <c r="E96" s="394"/>
      <c r="F96" s="394"/>
      <c r="G96" s="394"/>
      <c r="H96" s="394"/>
      <c r="I96" s="394"/>
      <c r="J96" s="394"/>
      <c r="K96" s="394"/>
      <c r="L96" s="394"/>
      <c r="M96" s="394"/>
    </row>
    <row r="97" spans="2:13" x14ac:dyDescent="0.3">
      <c r="B97" s="394"/>
      <c r="C97" s="394"/>
      <c r="D97" s="394"/>
      <c r="E97" s="394"/>
      <c r="F97" s="394"/>
      <c r="G97" s="394"/>
      <c r="H97" s="394"/>
      <c r="I97" s="394"/>
      <c r="J97" s="394"/>
      <c r="K97" s="394"/>
      <c r="L97" s="394"/>
      <c r="M97" s="394"/>
    </row>
    <row r="98" spans="2:13" x14ac:dyDescent="0.3">
      <c r="B98" s="394"/>
      <c r="C98" s="394"/>
      <c r="D98" s="394"/>
      <c r="E98" s="394"/>
      <c r="F98" s="394"/>
      <c r="G98" s="394"/>
      <c r="H98" s="394"/>
      <c r="I98" s="394"/>
      <c r="J98" s="394"/>
      <c r="K98" s="394"/>
      <c r="L98" s="394"/>
      <c r="M98" s="394"/>
    </row>
    <row r="99" spans="2:13" x14ac:dyDescent="0.3">
      <c r="B99" s="394"/>
      <c r="C99" s="394"/>
      <c r="D99" s="394"/>
      <c r="E99" s="394"/>
      <c r="F99" s="394"/>
      <c r="G99" s="394"/>
      <c r="H99" s="394"/>
      <c r="I99" s="394"/>
      <c r="J99" s="394"/>
      <c r="K99" s="394"/>
      <c r="L99" s="394"/>
      <c r="M99" s="394"/>
    </row>
    <row r="100" spans="2:13" x14ac:dyDescent="0.3">
      <c r="B100" s="394"/>
      <c r="C100" s="394"/>
      <c r="D100" s="394"/>
      <c r="E100" s="394"/>
      <c r="F100" s="394"/>
      <c r="G100" s="394"/>
      <c r="H100" s="394"/>
      <c r="I100" s="394"/>
      <c r="J100" s="394"/>
      <c r="K100" s="394"/>
      <c r="L100" s="394"/>
      <c r="M100" s="394"/>
    </row>
    <row r="101" spans="2:13" x14ac:dyDescent="0.3">
      <c r="B101" s="394"/>
      <c r="C101" s="394"/>
      <c r="D101" s="394"/>
      <c r="E101" s="394"/>
      <c r="F101" s="394"/>
      <c r="G101" s="394"/>
      <c r="H101" s="394"/>
      <c r="I101" s="394"/>
      <c r="J101" s="394"/>
      <c r="K101" s="394"/>
      <c r="L101" s="394"/>
      <c r="M101" s="394"/>
    </row>
    <row r="102" spans="2:13" x14ac:dyDescent="0.3">
      <c r="B102" s="394"/>
      <c r="C102" s="394"/>
      <c r="D102" s="394"/>
      <c r="E102" s="394"/>
      <c r="F102" s="394"/>
      <c r="G102" s="394"/>
      <c r="H102" s="394"/>
      <c r="I102" s="394"/>
      <c r="J102" s="394"/>
      <c r="K102" s="394"/>
      <c r="L102" s="394"/>
      <c r="M102" s="394"/>
    </row>
    <row r="103" spans="2:13" x14ac:dyDescent="0.3">
      <c r="B103" s="394"/>
      <c r="C103" s="394"/>
      <c r="D103" s="394"/>
      <c r="E103" s="394"/>
      <c r="F103" s="394"/>
      <c r="G103" s="394"/>
      <c r="H103" s="394"/>
      <c r="I103" s="394"/>
      <c r="J103" s="394"/>
      <c r="K103" s="394"/>
      <c r="L103" s="394"/>
      <c r="M103" s="394"/>
    </row>
    <row r="104" spans="2:13" x14ac:dyDescent="0.3">
      <c r="B104" s="394"/>
      <c r="C104" s="394"/>
      <c r="D104" s="394"/>
      <c r="E104" s="394"/>
      <c r="F104" s="394"/>
      <c r="G104" s="394"/>
      <c r="H104" s="394"/>
      <c r="I104" s="394"/>
      <c r="J104" s="394"/>
      <c r="K104" s="394"/>
      <c r="L104" s="394"/>
      <c r="M104" s="394"/>
    </row>
    <row r="105" spans="2:13" x14ac:dyDescent="0.3">
      <c r="B105" s="394"/>
      <c r="C105" s="394"/>
      <c r="D105" s="394"/>
      <c r="E105" s="394"/>
      <c r="F105" s="394"/>
      <c r="G105" s="394"/>
      <c r="H105" s="394"/>
      <c r="I105" s="394"/>
      <c r="J105" s="394"/>
      <c r="K105" s="394"/>
      <c r="L105" s="394"/>
      <c r="M105" s="394"/>
    </row>
    <row r="106" spans="2:13" x14ac:dyDescent="0.3">
      <c r="B106" s="394"/>
      <c r="C106" s="394"/>
      <c r="D106" s="394"/>
      <c r="E106" s="394"/>
      <c r="F106" s="394"/>
      <c r="G106" s="394"/>
      <c r="H106" s="394"/>
      <c r="I106" s="394"/>
      <c r="J106" s="394"/>
      <c r="K106" s="394"/>
      <c r="L106" s="394"/>
      <c r="M106" s="394"/>
    </row>
    <row r="107" spans="2:13" x14ac:dyDescent="0.3">
      <c r="B107" s="394"/>
      <c r="C107" s="394"/>
      <c r="D107" s="394"/>
      <c r="E107" s="394"/>
      <c r="F107" s="394"/>
      <c r="G107" s="394"/>
      <c r="H107" s="394"/>
      <c r="I107" s="394"/>
      <c r="J107" s="394"/>
      <c r="K107" s="394"/>
      <c r="L107" s="394"/>
      <c r="M107" s="394"/>
    </row>
    <row r="108" spans="2:13" x14ac:dyDescent="0.3">
      <c r="B108" s="394"/>
      <c r="C108" s="394"/>
      <c r="D108" s="394"/>
      <c r="E108" s="394"/>
      <c r="F108" s="394"/>
      <c r="G108" s="394"/>
      <c r="H108" s="394"/>
      <c r="I108" s="394"/>
      <c r="J108" s="394"/>
      <c r="K108" s="394"/>
      <c r="L108" s="394"/>
      <c r="M108" s="394"/>
    </row>
    <row r="109" spans="2:13" x14ac:dyDescent="0.3">
      <c r="B109" s="394"/>
      <c r="C109" s="394"/>
      <c r="D109" s="394"/>
      <c r="E109" s="394"/>
      <c r="F109" s="394"/>
      <c r="G109" s="394"/>
      <c r="H109" s="394"/>
      <c r="I109" s="394"/>
      <c r="J109" s="394"/>
      <c r="K109" s="394"/>
      <c r="L109" s="394"/>
      <c r="M109" s="394"/>
    </row>
    <row r="110" spans="2:13" x14ac:dyDescent="0.3">
      <c r="B110" s="394"/>
      <c r="C110" s="394"/>
      <c r="D110" s="394"/>
      <c r="E110" s="394"/>
      <c r="F110" s="394"/>
      <c r="G110" s="394"/>
      <c r="H110" s="394"/>
      <c r="I110" s="394"/>
      <c r="J110" s="394"/>
      <c r="K110" s="394"/>
      <c r="L110" s="394"/>
      <c r="M110" s="394"/>
    </row>
    <row r="111" spans="2:13" x14ac:dyDescent="0.3">
      <c r="B111" s="394"/>
      <c r="C111" s="394"/>
      <c r="D111" s="394"/>
      <c r="E111" s="394"/>
      <c r="F111" s="394"/>
      <c r="G111" s="394"/>
      <c r="H111" s="394"/>
      <c r="I111" s="394"/>
      <c r="J111" s="394"/>
      <c r="K111" s="394"/>
      <c r="L111" s="394"/>
      <c r="M111" s="394"/>
    </row>
    <row r="112" spans="2:13" x14ac:dyDescent="0.3">
      <c r="B112" s="91"/>
      <c r="C112" s="91"/>
      <c r="D112" s="91"/>
      <c r="E112" s="91"/>
      <c r="F112" s="91"/>
      <c r="G112" s="91"/>
      <c r="H112" s="91"/>
      <c r="I112" s="91"/>
      <c r="J112" s="91"/>
      <c r="K112" s="91"/>
      <c r="L112" s="91"/>
      <c r="M112" s="91"/>
    </row>
    <row r="113" spans="2:13" x14ac:dyDescent="0.3">
      <c r="B113" s="91"/>
      <c r="C113" s="91"/>
      <c r="D113" s="91"/>
      <c r="E113" s="91"/>
      <c r="F113" s="91"/>
      <c r="G113" s="91"/>
      <c r="H113" s="91"/>
      <c r="I113" s="91"/>
      <c r="J113" s="91"/>
      <c r="K113" s="91"/>
      <c r="L113" s="91"/>
      <c r="M113" s="91"/>
    </row>
    <row r="114" spans="2:13" x14ac:dyDescent="0.3">
      <c r="B114" s="91"/>
      <c r="C114" s="91"/>
      <c r="D114" s="91"/>
      <c r="E114" s="91"/>
      <c r="F114" s="91"/>
      <c r="G114" s="91"/>
      <c r="H114" s="91"/>
      <c r="I114" s="91"/>
      <c r="J114" s="91"/>
      <c r="K114" s="91"/>
      <c r="L114" s="91"/>
      <c r="M114" s="91"/>
    </row>
    <row r="115" spans="2:13" x14ac:dyDescent="0.3">
      <c r="B115" s="91"/>
      <c r="C115" s="91"/>
      <c r="D115" s="91"/>
      <c r="E115" s="91"/>
      <c r="F115" s="91"/>
      <c r="G115" s="91"/>
      <c r="H115" s="91"/>
      <c r="I115" s="91"/>
      <c r="J115" s="91"/>
      <c r="K115" s="91"/>
      <c r="L115" s="91"/>
      <c r="M115" s="91"/>
    </row>
    <row r="116" spans="2:13" x14ac:dyDescent="0.3">
      <c r="B116" s="91"/>
      <c r="C116" s="91"/>
      <c r="D116" s="91"/>
      <c r="E116" s="91"/>
      <c r="F116" s="91"/>
      <c r="G116" s="91"/>
      <c r="H116" s="91"/>
      <c r="I116" s="91"/>
      <c r="J116" s="91"/>
      <c r="K116" s="91"/>
      <c r="L116" s="91"/>
      <c r="M116" s="91"/>
    </row>
    <row r="117" spans="2:13" x14ac:dyDescent="0.3">
      <c r="B117" s="91"/>
      <c r="C117" s="91"/>
      <c r="D117" s="91"/>
      <c r="E117" s="91"/>
      <c r="F117" s="91"/>
      <c r="G117" s="91"/>
      <c r="H117" s="91"/>
      <c r="I117" s="91"/>
      <c r="J117" s="91"/>
      <c r="K117" s="91"/>
      <c r="L117" s="91"/>
      <c r="M117" s="91"/>
    </row>
    <row r="118" spans="2:13" x14ac:dyDescent="0.3">
      <c r="B118" s="91"/>
      <c r="C118" s="91"/>
      <c r="D118" s="91"/>
      <c r="E118" s="91"/>
      <c r="F118" s="91"/>
      <c r="G118" s="91"/>
      <c r="H118" s="91"/>
      <c r="I118" s="91"/>
      <c r="J118" s="91"/>
      <c r="K118" s="91"/>
      <c r="L118" s="91"/>
      <c r="M118" s="91"/>
    </row>
    <row r="119" spans="2:13" x14ac:dyDescent="0.3">
      <c r="B119" s="91"/>
      <c r="C119" s="91"/>
      <c r="D119" s="91"/>
      <c r="E119" s="91"/>
      <c r="F119" s="91"/>
      <c r="G119" s="91"/>
      <c r="H119" s="91"/>
      <c r="I119" s="91"/>
      <c r="J119" s="91"/>
      <c r="K119" s="91"/>
      <c r="L119" s="91"/>
      <c r="M119" s="91"/>
    </row>
    <row r="120" spans="2:13" x14ac:dyDescent="0.3">
      <c r="B120" s="91"/>
      <c r="C120" s="91"/>
      <c r="D120" s="91"/>
      <c r="E120" s="91"/>
      <c r="F120" s="91"/>
      <c r="G120" s="91"/>
      <c r="H120" s="91"/>
      <c r="I120" s="91"/>
      <c r="J120" s="91"/>
      <c r="K120" s="91"/>
      <c r="L120" s="91"/>
      <c r="M120" s="91"/>
    </row>
    <row r="121" spans="2:13" x14ac:dyDescent="0.3">
      <c r="B121" s="91"/>
      <c r="C121" s="91"/>
      <c r="D121" s="91"/>
      <c r="E121" s="91"/>
      <c r="F121" s="91"/>
      <c r="G121" s="91"/>
      <c r="H121" s="91"/>
      <c r="I121" s="91"/>
      <c r="J121" s="91"/>
      <c r="K121" s="91"/>
      <c r="L121" s="91"/>
      <c r="M121" s="91"/>
    </row>
    <row r="122" spans="2:13" x14ac:dyDescent="0.3">
      <c r="B122" s="91"/>
      <c r="C122" s="91"/>
      <c r="D122" s="91"/>
      <c r="E122" s="91"/>
      <c r="F122" s="91"/>
      <c r="G122" s="91"/>
      <c r="H122" s="91"/>
      <c r="I122" s="91"/>
      <c r="J122" s="91"/>
      <c r="K122" s="91"/>
      <c r="L122" s="91"/>
      <c r="M122" s="91"/>
    </row>
    <row r="123" spans="2:13" x14ac:dyDescent="0.3">
      <c r="B123" s="91"/>
      <c r="C123" s="91"/>
      <c r="D123" s="91"/>
      <c r="E123" s="91"/>
      <c r="F123" s="91"/>
      <c r="G123" s="91"/>
      <c r="H123" s="91"/>
      <c r="I123" s="91"/>
      <c r="J123" s="91"/>
      <c r="K123" s="91"/>
      <c r="L123" s="91"/>
      <c r="M123" s="91"/>
    </row>
    <row r="124" spans="2:13" x14ac:dyDescent="0.3">
      <c r="B124" s="91"/>
      <c r="C124" s="91"/>
      <c r="D124" s="91"/>
      <c r="E124" s="91"/>
      <c r="F124" s="91"/>
      <c r="G124" s="91"/>
      <c r="H124" s="91"/>
      <c r="I124" s="91"/>
      <c r="J124" s="91"/>
      <c r="K124" s="91"/>
      <c r="L124" s="91"/>
      <c r="M124" s="91"/>
    </row>
    <row r="125" spans="2:13" x14ac:dyDescent="0.3">
      <c r="B125" s="91"/>
      <c r="C125" s="91"/>
      <c r="D125" s="91"/>
      <c r="E125" s="91"/>
      <c r="F125" s="91"/>
      <c r="G125" s="91"/>
      <c r="H125" s="91"/>
      <c r="I125" s="91"/>
      <c r="J125" s="91"/>
      <c r="K125" s="91"/>
      <c r="L125" s="91"/>
      <c r="M125" s="91"/>
    </row>
    <row r="126" spans="2:13" x14ac:dyDescent="0.3">
      <c r="B126" s="91"/>
      <c r="C126" s="91"/>
      <c r="D126" s="91"/>
      <c r="E126" s="91"/>
      <c r="F126" s="91"/>
      <c r="G126" s="91"/>
      <c r="H126" s="91"/>
      <c r="I126" s="91"/>
      <c r="J126" s="91"/>
      <c r="K126" s="91"/>
      <c r="L126" s="91"/>
      <c r="M126" s="91"/>
    </row>
    <row r="127" spans="2:13" x14ac:dyDescent="0.3">
      <c r="B127" s="91"/>
      <c r="C127" s="91"/>
      <c r="D127" s="91"/>
      <c r="E127" s="91"/>
      <c r="F127" s="91"/>
      <c r="G127" s="91"/>
      <c r="H127" s="91"/>
      <c r="I127" s="91"/>
      <c r="J127" s="91"/>
      <c r="K127" s="91"/>
      <c r="L127" s="91"/>
      <c r="M127" s="91"/>
    </row>
    <row r="128" spans="2:13" x14ac:dyDescent="0.3">
      <c r="B128" s="91"/>
      <c r="C128" s="91"/>
      <c r="D128" s="91"/>
      <c r="E128" s="91"/>
      <c r="F128" s="91"/>
      <c r="G128" s="91"/>
      <c r="H128" s="91"/>
      <c r="I128" s="91"/>
      <c r="J128" s="91"/>
      <c r="K128" s="91"/>
      <c r="L128" s="91"/>
      <c r="M128" s="91"/>
    </row>
    <row r="129" spans="2:13" x14ac:dyDescent="0.3">
      <c r="B129" s="91"/>
      <c r="C129" s="91"/>
      <c r="D129" s="91"/>
      <c r="E129" s="91"/>
      <c r="F129" s="91"/>
      <c r="G129" s="91"/>
      <c r="H129" s="91"/>
      <c r="I129" s="91"/>
      <c r="J129" s="91"/>
      <c r="K129" s="91"/>
      <c r="L129" s="91"/>
      <c r="M129" s="91"/>
    </row>
    <row r="130" spans="2:13" x14ac:dyDescent="0.3">
      <c r="B130" s="91"/>
      <c r="C130" s="91"/>
      <c r="D130" s="91"/>
      <c r="E130" s="91"/>
      <c r="F130" s="91"/>
      <c r="G130" s="91"/>
      <c r="H130" s="91"/>
      <c r="I130" s="91"/>
      <c r="J130" s="91"/>
      <c r="K130" s="91"/>
      <c r="L130" s="91"/>
      <c r="M130" s="91"/>
    </row>
    <row r="131" spans="2:13" x14ac:dyDescent="0.3">
      <c r="B131" s="91"/>
      <c r="C131" s="91"/>
      <c r="D131" s="91"/>
      <c r="E131" s="91"/>
      <c r="F131" s="91"/>
      <c r="G131" s="91"/>
      <c r="H131" s="91"/>
      <c r="I131" s="91"/>
      <c r="J131" s="91"/>
      <c r="K131" s="91"/>
      <c r="L131" s="91"/>
      <c r="M131" s="91"/>
    </row>
    <row r="132" spans="2:13" x14ac:dyDescent="0.3">
      <c r="B132" s="91"/>
      <c r="C132" s="91"/>
      <c r="D132" s="91"/>
      <c r="E132" s="91"/>
      <c r="F132" s="91"/>
      <c r="G132" s="91"/>
      <c r="H132" s="91"/>
      <c r="I132" s="91"/>
      <c r="J132" s="91"/>
      <c r="K132" s="91"/>
      <c r="L132" s="91"/>
      <c r="M132" s="91"/>
    </row>
    <row r="133" spans="2:13" x14ac:dyDescent="0.3">
      <c r="B133" s="91"/>
      <c r="C133" s="91"/>
      <c r="D133" s="91"/>
      <c r="E133" s="91"/>
      <c r="F133" s="91"/>
      <c r="G133" s="91"/>
      <c r="H133" s="91"/>
      <c r="I133" s="91"/>
      <c r="J133" s="91"/>
      <c r="K133" s="91"/>
      <c r="L133" s="91"/>
      <c r="M133" s="91"/>
    </row>
    <row r="134" spans="2:13" x14ac:dyDescent="0.3">
      <c r="B134" s="91"/>
      <c r="C134" s="91"/>
      <c r="D134" s="91"/>
      <c r="E134" s="91"/>
      <c r="F134" s="91"/>
      <c r="G134" s="91"/>
      <c r="H134" s="91"/>
      <c r="I134" s="91"/>
      <c r="J134" s="91"/>
      <c r="K134" s="91"/>
      <c r="L134" s="91"/>
      <c r="M134" s="91"/>
    </row>
    <row r="135" spans="2:13" x14ac:dyDescent="0.3">
      <c r="B135" s="91"/>
      <c r="C135" s="91"/>
      <c r="D135" s="91"/>
      <c r="E135" s="91"/>
      <c r="F135" s="91"/>
      <c r="G135" s="91"/>
      <c r="H135" s="91"/>
      <c r="I135" s="91"/>
      <c r="J135" s="91"/>
      <c r="K135" s="91"/>
      <c r="L135" s="91"/>
      <c r="M135" s="91"/>
    </row>
    <row r="136" spans="2:13" x14ac:dyDescent="0.3">
      <c r="B136" s="91"/>
      <c r="C136" s="91"/>
      <c r="D136" s="91"/>
      <c r="E136" s="91"/>
      <c r="F136" s="91"/>
      <c r="G136" s="91"/>
      <c r="H136" s="91"/>
      <c r="I136" s="91"/>
      <c r="J136" s="91"/>
      <c r="K136" s="91"/>
      <c r="L136" s="91"/>
      <c r="M136" s="91"/>
    </row>
    <row r="137" spans="2:13" x14ac:dyDescent="0.3">
      <c r="B137" s="91"/>
      <c r="C137" s="91"/>
      <c r="D137" s="91"/>
      <c r="E137" s="91"/>
      <c r="F137" s="91"/>
      <c r="G137" s="91"/>
      <c r="H137" s="91"/>
      <c r="I137" s="91"/>
      <c r="J137" s="91"/>
      <c r="K137" s="91"/>
      <c r="L137" s="91"/>
      <c r="M137" s="91"/>
    </row>
    <row r="138" spans="2:13" x14ac:dyDescent="0.3">
      <c r="B138" s="91"/>
      <c r="C138" s="91"/>
      <c r="D138" s="91"/>
      <c r="E138" s="91"/>
      <c r="F138" s="91"/>
      <c r="G138" s="91"/>
      <c r="H138" s="91"/>
      <c r="I138" s="91"/>
      <c r="J138" s="91"/>
      <c r="K138" s="91"/>
      <c r="L138" s="91"/>
      <c r="M138" s="91"/>
    </row>
    <row r="139" spans="2:13" x14ac:dyDescent="0.3">
      <c r="B139" s="91"/>
      <c r="C139" s="91"/>
      <c r="D139" s="91"/>
      <c r="E139" s="91"/>
      <c r="F139" s="91"/>
      <c r="G139" s="91"/>
      <c r="H139" s="91"/>
      <c r="I139" s="91"/>
      <c r="J139" s="91"/>
      <c r="K139" s="91"/>
      <c r="L139" s="91"/>
      <c r="M139" s="91"/>
    </row>
    <row r="140" spans="2:13" x14ac:dyDescent="0.3">
      <c r="B140" s="91"/>
      <c r="C140" s="91"/>
      <c r="D140" s="91"/>
      <c r="E140" s="91"/>
      <c r="F140" s="91"/>
      <c r="G140" s="91"/>
      <c r="H140" s="91"/>
      <c r="I140" s="91"/>
      <c r="J140" s="91"/>
      <c r="K140" s="91"/>
      <c r="L140" s="91"/>
      <c r="M140" s="91"/>
    </row>
    <row r="141" spans="2:13" x14ac:dyDescent="0.3">
      <c r="B141" s="91"/>
      <c r="C141" s="91"/>
      <c r="D141" s="91"/>
      <c r="E141" s="91"/>
      <c r="F141" s="91"/>
      <c r="G141" s="91"/>
      <c r="H141" s="91"/>
      <c r="I141" s="91"/>
      <c r="J141" s="91"/>
      <c r="K141" s="91"/>
      <c r="L141" s="91"/>
      <c r="M141" s="91"/>
    </row>
    <row r="142" spans="2:13" x14ac:dyDescent="0.3">
      <c r="B142" s="91"/>
      <c r="C142" s="91"/>
      <c r="D142" s="91"/>
      <c r="E142" s="91"/>
      <c r="F142" s="91"/>
      <c r="G142" s="91"/>
      <c r="H142" s="91"/>
      <c r="I142" s="91"/>
      <c r="J142" s="91"/>
      <c r="K142" s="91"/>
      <c r="L142" s="91"/>
      <c r="M142" s="91"/>
    </row>
    <row r="143" spans="2:13" x14ac:dyDescent="0.3">
      <c r="B143" s="91"/>
      <c r="C143" s="91"/>
      <c r="D143" s="91"/>
      <c r="E143" s="91"/>
      <c r="F143" s="91"/>
      <c r="G143" s="91"/>
      <c r="H143" s="91"/>
      <c r="I143" s="91"/>
      <c r="J143" s="91"/>
      <c r="K143" s="91"/>
      <c r="L143" s="91"/>
      <c r="M143" s="91"/>
    </row>
    <row r="144" spans="2:13" x14ac:dyDescent="0.3">
      <c r="B144" s="91"/>
      <c r="C144" s="91"/>
      <c r="D144" s="91"/>
      <c r="E144" s="91"/>
      <c r="F144" s="91"/>
      <c r="G144" s="91"/>
      <c r="H144" s="91"/>
      <c r="I144" s="91"/>
      <c r="J144" s="91"/>
      <c r="K144" s="91"/>
      <c r="L144" s="91"/>
      <c r="M144" s="91"/>
    </row>
    <row r="145" spans="2:13" x14ac:dyDescent="0.3">
      <c r="B145" s="91"/>
      <c r="C145" s="91"/>
      <c r="D145" s="91"/>
      <c r="E145" s="91"/>
      <c r="F145" s="91"/>
      <c r="G145" s="91"/>
      <c r="H145" s="91"/>
      <c r="I145" s="91"/>
      <c r="J145" s="91"/>
      <c r="K145" s="91"/>
      <c r="L145" s="91"/>
      <c r="M145" s="91"/>
    </row>
    <row r="146" spans="2:13" x14ac:dyDescent="0.3">
      <c r="B146" s="91"/>
      <c r="C146" s="91"/>
      <c r="D146" s="91"/>
      <c r="E146" s="91"/>
      <c r="F146" s="91"/>
      <c r="G146" s="91"/>
      <c r="H146" s="91"/>
      <c r="I146" s="91"/>
      <c r="J146" s="91"/>
      <c r="K146" s="91"/>
      <c r="L146" s="91"/>
      <c r="M146" s="91"/>
    </row>
    <row r="147" spans="2:13" x14ac:dyDescent="0.3">
      <c r="B147" s="91"/>
      <c r="C147" s="91"/>
      <c r="D147" s="91"/>
      <c r="E147" s="91"/>
      <c r="F147" s="91"/>
      <c r="G147" s="91"/>
      <c r="H147" s="91"/>
      <c r="I147" s="91"/>
      <c r="J147" s="91"/>
      <c r="K147" s="91"/>
      <c r="L147" s="91"/>
      <c r="M147" s="91"/>
    </row>
    <row r="148" spans="2:13" x14ac:dyDescent="0.3">
      <c r="B148" s="91"/>
      <c r="C148" s="91"/>
      <c r="D148" s="91"/>
      <c r="E148" s="91"/>
      <c r="F148" s="91"/>
      <c r="G148" s="91"/>
      <c r="H148" s="91"/>
      <c r="I148" s="91"/>
      <c r="J148" s="91"/>
      <c r="K148" s="91"/>
      <c r="L148" s="91"/>
      <c r="M148" s="91"/>
    </row>
    <row r="149" spans="2:13" x14ac:dyDescent="0.3">
      <c r="B149" s="91"/>
      <c r="C149" s="91"/>
      <c r="D149" s="91"/>
      <c r="E149" s="91"/>
      <c r="F149" s="91"/>
      <c r="G149" s="91"/>
      <c r="H149" s="91"/>
      <c r="I149" s="91"/>
      <c r="J149" s="91"/>
      <c r="K149" s="91"/>
      <c r="L149" s="91"/>
      <c r="M149" s="91"/>
    </row>
    <row r="150" spans="2:13" x14ac:dyDescent="0.3">
      <c r="B150" s="91"/>
      <c r="C150" s="91"/>
      <c r="D150" s="91"/>
      <c r="E150" s="91"/>
      <c r="F150" s="91"/>
      <c r="G150" s="91"/>
      <c r="H150" s="91"/>
      <c r="I150" s="91"/>
      <c r="J150" s="91"/>
      <c r="K150" s="91"/>
      <c r="L150" s="91"/>
      <c r="M150" s="91"/>
    </row>
    <row r="151" spans="2:13" x14ac:dyDescent="0.3">
      <c r="B151" s="91"/>
      <c r="C151" s="91"/>
      <c r="D151" s="91"/>
      <c r="E151" s="91"/>
      <c r="F151" s="91"/>
      <c r="G151" s="91"/>
      <c r="H151" s="91"/>
      <c r="I151" s="91"/>
      <c r="J151" s="91"/>
      <c r="K151" s="91"/>
      <c r="L151" s="91"/>
      <c r="M151" s="91"/>
    </row>
    <row r="152" spans="2:13" x14ac:dyDescent="0.3">
      <c r="B152" s="91"/>
      <c r="C152" s="91"/>
      <c r="D152" s="91"/>
      <c r="E152" s="91"/>
      <c r="F152" s="91"/>
      <c r="G152" s="91"/>
      <c r="H152" s="91"/>
      <c r="I152" s="91"/>
      <c r="J152" s="91"/>
      <c r="K152" s="91"/>
      <c r="L152" s="91"/>
      <c r="M152" s="91"/>
    </row>
    <row r="153" spans="2:13" x14ac:dyDescent="0.3">
      <c r="B153" s="91"/>
      <c r="C153" s="91"/>
      <c r="D153" s="91"/>
      <c r="E153" s="91"/>
      <c r="F153" s="91"/>
      <c r="G153" s="91"/>
      <c r="H153" s="91"/>
      <c r="I153" s="91"/>
      <c r="J153" s="91"/>
      <c r="K153" s="91"/>
      <c r="L153" s="91"/>
      <c r="M153" s="91"/>
    </row>
    <row r="154" spans="2:13" x14ac:dyDescent="0.3">
      <c r="B154" s="91"/>
      <c r="C154" s="91"/>
      <c r="D154" s="91"/>
      <c r="E154" s="91"/>
      <c r="F154" s="91"/>
      <c r="G154" s="91"/>
      <c r="H154" s="91"/>
      <c r="I154" s="91"/>
      <c r="J154" s="91"/>
      <c r="K154" s="91"/>
      <c r="L154" s="91"/>
      <c r="M154" s="91"/>
    </row>
    <row r="155" spans="2:13" x14ac:dyDescent="0.3">
      <c r="B155" s="91"/>
      <c r="C155" s="91"/>
      <c r="D155" s="91"/>
      <c r="E155" s="91"/>
      <c r="F155" s="91"/>
      <c r="G155" s="91"/>
      <c r="H155" s="91"/>
      <c r="I155" s="91"/>
      <c r="J155" s="91"/>
      <c r="K155" s="91"/>
      <c r="L155" s="91"/>
      <c r="M155" s="91"/>
    </row>
    <row r="156" spans="2:13" x14ac:dyDescent="0.3">
      <c r="B156" s="91"/>
      <c r="C156" s="91"/>
      <c r="D156" s="91"/>
      <c r="E156" s="91"/>
      <c r="F156" s="91"/>
      <c r="G156" s="91"/>
      <c r="H156" s="91"/>
      <c r="I156" s="91"/>
      <c r="J156" s="91"/>
      <c r="K156" s="91"/>
      <c r="L156" s="91"/>
      <c r="M156" s="91"/>
    </row>
    <row r="157" spans="2:13" x14ac:dyDescent="0.3">
      <c r="B157" s="91"/>
      <c r="C157" s="91"/>
      <c r="D157" s="91"/>
      <c r="E157" s="91"/>
      <c r="F157" s="91"/>
      <c r="G157" s="91"/>
      <c r="H157" s="91"/>
      <c r="I157" s="91"/>
      <c r="J157" s="91"/>
      <c r="K157" s="91"/>
      <c r="L157" s="91"/>
      <c r="M157" s="91"/>
    </row>
    <row r="158" spans="2:13" x14ac:dyDescent="0.3">
      <c r="B158" s="91"/>
      <c r="C158" s="91"/>
      <c r="D158" s="91"/>
      <c r="E158" s="91"/>
      <c r="F158" s="91"/>
      <c r="G158" s="91"/>
      <c r="H158" s="91"/>
      <c r="I158" s="91"/>
      <c r="J158" s="91"/>
      <c r="K158" s="91"/>
      <c r="L158" s="91"/>
      <c r="M158" s="91"/>
    </row>
    <row r="159" spans="2:13" x14ac:dyDescent="0.3">
      <c r="B159" s="91"/>
      <c r="C159" s="91"/>
      <c r="D159" s="91"/>
      <c r="E159" s="91"/>
      <c r="F159" s="91"/>
      <c r="G159" s="91"/>
      <c r="H159" s="91"/>
      <c r="I159" s="91"/>
      <c r="J159" s="91"/>
      <c r="K159" s="91"/>
      <c r="L159" s="91"/>
      <c r="M159" s="91"/>
    </row>
    <row r="160" spans="2:13" x14ac:dyDescent="0.3">
      <c r="B160" s="91"/>
      <c r="C160" s="91"/>
      <c r="D160" s="91"/>
      <c r="E160" s="91"/>
      <c r="F160" s="91"/>
      <c r="G160" s="91"/>
      <c r="H160" s="91"/>
      <c r="I160" s="91"/>
      <c r="J160" s="91"/>
      <c r="K160" s="91"/>
      <c r="L160" s="91"/>
      <c r="M160" s="91"/>
    </row>
    <row r="161" spans="2:13" x14ac:dyDescent="0.3">
      <c r="B161" s="91"/>
      <c r="C161" s="91"/>
      <c r="D161" s="91"/>
      <c r="E161" s="91"/>
      <c r="F161" s="91"/>
      <c r="G161" s="91"/>
      <c r="H161" s="91"/>
      <c r="I161" s="91"/>
      <c r="J161" s="91"/>
      <c r="K161" s="91"/>
      <c r="L161" s="91"/>
      <c r="M161" s="91"/>
    </row>
    <row r="162" spans="2:13" x14ac:dyDescent="0.3">
      <c r="B162" s="91"/>
      <c r="C162" s="91"/>
      <c r="D162" s="91"/>
      <c r="E162" s="91"/>
      <c r="F162" s="91"/>
      <c r="G162" s="91"/>
      <c r="H162" s="91"/>
      <c r="I162" s="91"/>
      <c r="J162" s="91"/>
      <c r="K162" s="91"/>
      <c r="L162" s="91"/>
      <c r="M162" s="91"/>
    </row>
    <row r="163" spans="2:13" x14ac:dyDescent="0.3">
      <c r="B163" s="91"/>
      <c r="C163" s="91"/>
      <c r="D163" s="91"/>
      <c r="E163" s="91"/>
      <c r="F163" s="91"/>
      <c r="G163" s="91"/>
      <c r="H163" s="91"/>
      <c r="I163" s="91"/>
      <c r="J163" s="91"/>
      <c r="K163" s="91"/>
      <c r="L163" s="91"/>
      <c r="M163" s="91"/>
    </row>
    <row r="164" spans="2:13" x14ac:dyDescent="0.3">
      <c r="B164" s="91"/>
      <c r="C164" s="91"/>
      <c r="D164" s="91"/>
      <c r="E164" s="91"/>
      <c r="F164" s="91"/>
      <c r="G164" s="91"/>
      <c r="H164" s="91"/>
      <c r="I164" s="91"/>
      <c r="J164" s="91"/>
      <c r="K164" s="91"/>
      <c r="L164" s="91"/>
      <c r="M164" s="91"/>
    </row>
    <row r="165" spans="2:13" x14ac:dyDescent="0.3">
      <c r="B165" s="91"/>
      <c r="C165" s="91"/>
      <c r="D165" s="91"/>
      <c r="E165" s="91"/>
      <c r="F165" s="91"/>
      <c r="G165" s="91"/>
      <c r="H165" s="91"/>
      <c r="I165" s="91"/>
      <c r="J165" s="91"/>
      <c r="K165" s="91"/>
      <c r="L165" s="91"/>
      <c r="M165" s="91"/>
    </row>
    <row r="166" spans="2:13" x14ac:dyDescent="0.3">
      <c r="B166" s="91"/>
      <c r="C166" s="91"/>
      <c r="D166" s="91"/>
      <c r="E166" s="91"/>
      <c r="F166" s="91"/>
      <c r="G166" s="91"/>
      <c r="H166" s="91"/>
      <c r="I166" s="91"/>
      <c r="J166" s="91"/>
      <c r="K166" s="91"/>
      <c r="L166" s="91"/>
      <c r="M166" s="91"/>
    </row>
    <row r="167" spans="2:13" x14ac:dyDescent="0.3">
      <c r="B167" s="91"/>
      <c r="C167" s="91"/>
      <c r="D167" s="91"/>
      <c r="E167" s="91"/>
      <c r="F167" s="91"/>
      <c r="G167" s="91"/>
      <c r="H167" s="91"/>
      <c r="I167" s="91"/>
      <c r="J167" s="91"/>
      <c r="K167" s="91"/>
      <c r="L167" s="91"/>
      <c r="M167" s="91"/>
    </row>
    <row r="168" spans="2:13" x14ac:dyDescent="0.3">
      <c r="B168" s="91"/>
      <c r="C168" s="91"/>
      <c r="D168" s="91"/>
      <c r="E168" s="91"/>
      <c r="F168" s="91"/>
      <c r="G168" s="91"/>
      <c r="H168" s="91"/>
      <c r="I168" s="91"/>
      <c r="J168" s="91"/>
      <c r="K168" s="91"/>
      <c r="L168" s="91"/>
      <c r="M168" s="91"/>
    </row>
    <row r="169" spans="2:13" x14ac:dyDescent="0.3">
      <c r="B169" s="91"/>
      <c r="C169" s="91"/>
      <c r="D169" s="91"/>
      <c r="E169" s="91"/>
      <c r="F169" s="91"/>
      <c r="G169" s="91"/>
      <c r="H169" s="91"/>
      <c r="I169" s="91"/>
      <c r="J169" s="91"/>
      <c r="K169" s="91"/>
      <c r="L169" s="91"/>
      <c r="M169" s="91"/>
    </row>
    <row r="170" spans="2:13" x14ac:dyDescent="0.3">
      <c r="B170" s="91"/>
      <c r="C170" s="91"/>
      <c r="D170" s="91"/>
      <c r="E170" s="91"/>
      <c r="F170" s="91"/>
      <c r="G170" s="91"/>
      <c r="H170" s="91"/>
      <c r="I170" s="91"/>
      <c r="J170" s="91"/>
      <c r="K170" s="91"/>
      <c r="L170" s="91"/>
      <c r="M170" s="91"/>
    </row>
    <row r="171" spans="2:13" x14ac:dyDescent="0.3">
      <c r="B171" s="91"/>
      <c r="C171" s="91"/>
      <c r="D171" s="91"/>
      <c r="E171" s="91"/>
      <c r="F171" s="91"/>
      <c r="G171" s="91"/>
      <c r="H171" s="91"/>
      <c r="I171" s="91"/>
      <c r="J171" s="91"/>
      <c r="K171" s="91"/>
      <c r="L171" s="91"/>
      <c r="M171" s="91"/>
    </row>
    <row r="172" spans="2:13" x14ac:dyDescent="0.3">
      <c r="B172" s="91"/>
      <c r="C172" s="91"/>
      <c r="D172" s="91"/>
      <c r="E172" s="91"/>
      <c r="F172" s="91"/>
      <c r="G172" s="91"/>
      <c r="H172" s="91"/>
      <c r="I172" s="91"/>
      <c r="J172" s="91"/>
      <c r="K172" s="91"/>
      <c r="L172" s="91"/>
      <c r="M172" s="91"/>
    </row>
    <row r="173" spans="2:13" x14ac:dyDescent="0.3">
      <c r="B173" s="91"/>
      <c r="C173" s="91"/>
      <c r="D173" s="91"/>
      <c r="E173" s="91"/>
      <c r="F173" s="91"/>
      <c r="G173" s="91"/>
      <c r="H173" s="91"/>
      <c r="I173" s="91"/>
      <c r="J173" s="91"/>
      <c r="K173" s="91"/>
      <c r="L173" s="91"/>
      <c r="M173" s="91"/>
    </row>
    <row r="174" spans="2:13" x14ac:dyDescent="0.3">
      <c r="B174" s="91"/>
      <c r="C174" s="91"/>
      <c r="D174" s="91"/>
      <c r="E174" s="91"/>
      <c r="F174" s="91"/>
      <c r="G174" s="91"/>
      <c r="H174" s="91"/>
      <c r="I174" s="91"/>
      <c r="J174" s="91"/>
      <c r="K174" s="91"/>
      <c r="L174" s="91"/>
      <c r="M174" s="91"/>
    </row>
    <row r="175" spans="2:13" x14ac:dyDescent="0.3">
      <c r="B175" s="91"/>
      <c r="C175" s="91"/>
      <c r="D175" s="91"/>
      <c r="E175" s="91"/>
      <c r="F175" s="91"/>
      <c r="G175" s="91"/>
      <c r="H175" s="91"/>
      <c r="I175" s="91"/>
      <c r="J175" s="91"/>
      <c r="K175" s="91"/>
      <c r="L175" s="91"/>
      <c r="M175" s="91"/>
    </row>
    <row r="176" spans="2:13" x14ac:dyDescent="0.3">
      <c r="B176" s="91"/>
      <c r="C176" s="91"/>
      <c r="D176" s="91"/>
      <c r="E176" s="91"/>
      <c r="F176" s="91"/>
      <c r="G176" s="91"/>
      <c r="H176" s="91"/>
      <c r="I176" s="91"/>
      <c r="J176" s="91"/>
      <c r="K176" s="91"/>
      <c r="L176" s="91"/>
      <c r="M176" s="91"/>
    </row>
    <row r="177" spans="2:13" x14ac:dyDescent="0.3">
      <c r="B177" s="91"/>
      <c r="C177" s="91"/>
      <c r="D177" s="91"/>
      <c r="E177" s="91"/>
      <c r="F177" s="91"/>
      <c r="G177" s="91"/>
      <c r="H177" s="91"/>
      <c r="I177" s="91"/>
      <c r="J177" s="91"/>
      <c r="K177" s="91"/>
      <c r="L177" s="91"/>
      <c r="M177" s="91"/>
    </row>
    <row r="178" spans="2:13" x14ac:dyDescent="0.3">
      <c r="B178" s="91"/>
      <c r="C178" s="91"/>
      <c r="D178" s="91"/>
      <c r="E178" s="91"/>
      <c r="F178" s="91"/>
      <c r="G178" s="91"/>
      <c r="H178" s="91"/>
      <c r="I178" s="91"/>
      <c r="J178" s="91"/>
      <c r="K178" s="91"/>
      <c r="L178" s="91"/>
      <c r="M178" s="91"/>
    </row>
    <row r="179" spans="2:13" x14ac:dyDescent="0.3">
      <c r="B179" s="91"/>
      <c r="C179" s="91"/>
      <c r="D179" s="91"/>
      <c r="E179" s="91"/>
      <c r="F179" s="91"/>
      <c r="G179" s="91"/>
      <c r="H179" s="91"/>
      <c r="I179" s="91"/>
      <c r="J179" s="91"/>
      <c r="K179" s="91"/>
      <c r="L179" s="91"/>
      <c r="M179" s="91"/>
    </row>
    <row r="180" spans="2:13" x14ac:dyDescent="0.3">
      <c r="B180" s="91"/>
      <c r="C180" s="91"/>
      <c r="D180" s="91"/>
      <c r="E180" s="91"/>
      <c r="F180" s="91"/>
      <c r="G180" s="91"/>
      <c r="H180" s="91"/>
      <c r="I180" s="91"/>
      <c r="J180" s="91"/>
      <c r="K180" s="91"/>
      <c r="L180" s="91"/>
      <c r="M180" s="91"/>
    </row>
    <row r="181" spans="2:13" x14ac:dyDescent="0.3">
      <c r="B181" s="91"/>
      <c r="C181" s="91"/>
      <c r="D181" s="91"/>
      <c r="E181" s="91"/>
      <c r="F181" s="91"/>
      <c r="G181" s="91"/>
      <c r="H181" s="91"/>
      <c r="I181" s="91"/>
      <c r="J181" s="91"/>
      <c r="K181" s="91"/>
      <c r="L181" s="91"/>
      <c r="M181" s="91"/>
    </row>
    <row r="182" spans="2:13" x14ac:dyDescent="0.3">
      <c r="B182" s="91"/>
      <c r="C182" s="91"/>
      <c r="D182" s="91"/>
      <c r="E182" s="91"/>
      <c r="F182" s="91"/>
      <c r="G182" s="91"/>
      <c r="H182" s="91"/>
      <c r="I182" s="91"/>
      <c r="J182" s="91"/>
      <c r="K182" s="91"/>
      <c r="L182" s="91"/>
      <c r="M182" s="91"/>
    </row>
    <row r="183" spans="2:13" x14ac:dyDescent="0.3">
      <c r="B183" s="91"/>
      <c r="C183" s="91"/>
      <c r="D183" s="91"/>
      <c r="E183" s="91"/>
      <c r="F183" s="91"/>
      <c r="G183" s="91"/>
      <c r="H183" s="91"/>
      <c r="I183" s="91"/>
      <c r="J183" s="91"/>
      <c r="K183" s="91"/>
      <c r="L183" s="91"/>
      <c r="M183" s="91"/>
    </row>
    <row r="184" spans="2:13" x14ac:dyDescent="0.3">
      <c r="B184" s="91"/>
      <c r="C184" s="91"/>
      <c r="D184" s="91"/>
      <c r="E184" s="91"/>
      <c r="F184" s="91"/>
      <c r="G184" s="91"/>
      <c r="H184" s="91"/>
      <c r="I184" s="91"/>
      <c r="J184" s="91"/>
      <c r="K184" s="91"/>
      <c r="L184" s="91"/>
      <c r="M184" s="91"/>
    </row>
    <row r="185" spans="2:13" x14ac:dyDescent="0.3">
      <c r="B185" s="91"/>
      <c r="C185" s="91"/>
      <c r="D185" s="91"/>
      <c r="E185" s="91"/>
      <c r="F185" s="91"/>
      <c r="G185" s="91"/>
      <c r="H185" s="91"/>
      <c r="I185" s="91"/>
      <c r="J185" s="91"/>
      <c r="K185" s="91"/>
      <c r="L185" s="91"/>
      <c r="M185" s="91"/>
    </row>
    <row r="186" spans="2:13" x14ac:dyDescent="0.3">
      <c r="B186" s="91"/>
      <c r="C186" s="91"/>
      <c r="D186" s="91"/>
      <c r="E186" s="91"/>
      <c r="F186" s="91"/>
      <c r="G186" s="91"/>
      <c r="H186" s="91"/>
      <c r="I186" s="91"/>
      <c r="J186" s="91"/>
      <c r="K186" s="91"/>
      <c r="L186" s="91"/>
      <c r="M186" s="91"/>
    </row>
  </sheetData>
  <sheetProtection password="CCF6" sheet="1" objects="1" scenarios="1"/>
  <mergeCells count="5">
    <mergeCell ref="B19:M19"/>
    <mergeCell ref="B31:M78"/>
    <mergeCell ref="B5:M5"/>
    <mergeCell ref="B6:M7"/>
    <mergeCell ref="B11:M12"/>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99"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O73"/>
  <sheetViews>
    <sheetView showGridLines="0" view="pageBreakPreview" zoomScale="85" zoomScaleNormal="90" zoomScaleSheetLayoutView="85" workbookViewId="0">
      <pane ySplit="5" topLeftCell="A6" activePane="bottomLeft" state="frozen"/>
      <selection activeCell="G89" sqref="G89"/>
      <selection pane="bottomLeft" activeCell="B22" sqref="B22"/>
    </sheetView>
  </sheetViews>
  <sheetFormatPr defaultColWidth="9.109375" defaultRowHeight="12.55" x14ac:dyDescent="0.2"/>
  <cols>
    <col min="1" max="1" width="27.109375" style="3" customWidth="1"/>
    <col min="2" max="2" width="13.109375" style="350" customWidth="1"/>
    <col min="3" max="3" width="12.6640625" style="350" customWidth="1"/>
    <col min="4" max="4" width="12.33203125" style="350" customWidth="1"/>
    <col min="5" max="5" width="11.88671875" style="350" customWidth="1"/>
    <col min="6" max="6" width="12.109375" style="350" customWidth="1"/>
    <col min="7" max="7" width="15" style="350" customWidth="1"/>
    <col min="8" max="8" width="14.5546875" style="350" customWidth="1"/>
    <col min="9" max="9" width="11.6640625" style="350" customWidth="1"/>
    <col min="10" max="10" width="12.33203125" style="3" customWidth="1"/>
    <col min="11" max="11" width="13.6640625" style="350" customWidth="1"/>
    <col min="12" max="12" width="14.33203125" style="3" customWidth="1"/>
    <col min="13" max="13" width="13.5546875" style="3" hidden="1" customWidth="1"/>
    <col min="14" max="14" width="9.109375" style="3"/>
    <col min="15" max="15" width="0" style="3" hidden="1" customWidth="1"/>
    <col min="16" max="16384" width="9.109375" style="3"/>
  </cols>
  <sheetData>
    <row r="1" spans="1:12" ht="22.55" customHeight="1" x14ac:dyDescent="0.25">
      <c r="A1" s="11" t="s">
        <v>180</v>
      </c>
      <c r="B1" s="347"/>
      <c r="C1" s="395" t="s">
        <v>276</v>
      </c>
      <c r="D1" s="349"/>
      <c r="F1" s="351"/>
      <c r="G1" s="351"/>
      <c r="H1" s="351"/>
      <c r="I1" s="352"/>
      <c r="J1" s="15"/>
      <c r="K1" s="402">
        <v>2020</v>
      </c>
    </row>
    <row r="2" spans="1:12" ht="22.55" customHeight="1" x14ac:dyDescent="0.25">
      <c r="A2" s="14" t="s">
        <v>28</v>
      </c>
      <c r="B2" s="353" t="s">
        <v>236</v>
      </c>
      <c r="F2" s="351"/>
      <c r="G2" s="351"/>
      <c r="H2" s="351"/>
      <c r="I2" s="352"/>
      <c r="J2" s="24"/>
      <c r="K2" s="401"/>
    </row>
    <row r="3" spans="1:12" ht="6.75" customHeight="1" x14ac:dyDescent="0.25">
      <c r="A3" s="14"/>
      <c r="B3" s="353"/>
      <c r="F3" s="351"/>
      <c r="G3" s="351"/>
      <c r="H3" s="351"/>
      <c r="I3" s="352"/>
      <c r="J3" s="24"/>
    </row>
    <row r="4" spans="1:12" ht="22.55" customHeight="1" x14ac:dyDescent="0.25">
      <c r="A4" s="602" t="s">
        <v>237</v>
      </c>
      <c r="B4" s="603"/>
      <c r="C4" s="604"/>
      <c r="D4" s="418">
        <f>'Tabela II'!P85</f>
        <v>1.2440070981555751</v>
      </c>
      <c r="F4" s="351"/>
      <c r="G4" s="351"/>
      <c r="H4" s="351"/>
      <c r="I4" s="352"/>
      <c r="J4" s="24"/>
    </row>
    <row r="5" spans="1:12" ht="22.55" customHeight="1" x14ac:dyDescent="0.25">
      <c r="A5" s="396" t="s">
        <v>181</v>
      </c>
      <c r="B5" s="419">
        <f>+J30</f>
        <v>0.96040493782046155</v>
      </c>
      <c r="F5" s="351"/>
      <c r="G5" s="351"/>
      <c r="H5" s="351"/>
      <c r="I5" s="352"/>
      <c r="J5" s="24"/>
    </row>
    <row r="6" spans="1:12" ht="8.3000000000000007" customHeight="1" x14ac:dyDescent="0.25">
      <c r="A6" s="397"/>
      <c r="B6" s="353"/>
      <c r="F6" s="351"/>
      <c r="G6" s="351"/>
      <c r="H6" s="351"/>
      <c r="I6" s="352"/>
      <c r="J6" s="24"/>
    </row>
    <row r="7" spans="1:12" s="26" customFormat="1" ht="18.8" customHeight="1" thickBot="1" x14ac:dyDescent="0.3">
      <c r="A7" s="25" t="s">
        <v>216</v>
      </c>
      <c r="B7" s="350"/>
      <c r="C7" s="350"/>
      <c r="D7" s="349"/>
      <c r="E7" s="349"/>
      <c r="F7" s="349"/>
      <c r="G7" s="349"/>
      <c r="H7" s="349"/>
      <c r="I7" s="350"/>
      <c r="J7" s="86"/>
      <c r="K7" s="382"/>
    </row>
    <row r="8" spans="1:12" ht="16.45" customHeight="1" x14ac:dyDescent="0.2">
      <c r="A8" s="637" t="s">
        <v>13</v>
      </c>
      <c r="B8" s="640" t="s">
        <v>217</v>
      </c>
      <c r="C8" s="620" t="s">
        <v>81</v>
      </c>
      <c r="D8" s="642" t="s">
        <v>22</v>
      </c>
      <c r="E8" s="624" t="s">
        <v>20</v>
      </c>
      <c r="F8" s="626" t="s">
        <v>36</v>
      </c>
      <c r="G8" s="618" t="s">
        <v>229</v>
      </c>
      <c r="H8" s="618" t="s">
        <v>218</v>
      </c>
      <c r="I8" s="626" t="s">
        <v>76</v>
      </c>
      <c r="J8" s="628" t="s">
        <v>75</v>
      </c>
      <c r="K8" s="622" t="s">
        <v>175</v>
      </c>
    </row>
    <row r="9" spans="1:12" ht="83.3" customHeight="1" x14ac:dyDescent="0.2">
      <c r="A9" s="638"/>
      <c r="B9" s="641"/>
      <c r="C9" s="621"/>
      <c r="D9" s="643"/>
      <c r="E9" s="625" t="s">
        <v>19</v>
      </c>
      <c r="F9" s="627"/>
      <c r="G9" s="619"/>
      <c r="H9" s="619"/>
      <c r="I9" s="635"/>
      <c r="J9" s="629"/>
      <c r="K9" s="623"/>
    </row>
    <row r="10" spans="1:12" ht="28.5" customHeight="1" thickBot="1" x14ac:dyDescent="0.25">
      <c r="A10" s="639"/>
      <c r="B10" s="354" t="s">
        <v>8</v>
      </c>
      <c r="C10" s="355" t="s">
        <v>82</v>
      </c>
      <c r="D10" s="356" t="s">
        <v>10</v>
      </c>
      <c r="E10" s="357" t="s">
        <v>12</v>
      </c>
      <c r="F10" s="357" t="s">
        <v>17</v>
      </c>
      <c r="G10" s="357" t="s">
        <v>18</v>
      </c>
      <c r="H10" s="357" t="s">
        <v>24</v>
      </c>
      <c r="I10" s="357" t="s">
        <v>80</v>
      </c>
      <c r="J10" s="84" t="s">
        <v>83</v>
      </c>
      <c r="K10" s="356" t="s">
        <v>72</v>
      </c>
      <c r="L10" s="3" t="s">
        <v>26</v>
      </c>
    </row>
    <row r="11" spans="1:12" ht="16.45" customHeight="1" thickBot="1" x14ac:dyDescent="0.3">
      <c r="A11" s="23" t="s">
        <v>220</v>
      </c>
      <c r="B11" s="351"/>
      <c r="C11" s="348"/>
      <c r="D11" s="351"/>
      <c r="E11" s="351"/>
      <c r="F11" s="351"/>
      <c r="G11" s="351"/>
      <c r="H11" s="351"/>
      <c r="I11" s="351"/>
      <c r="J11" s="22"/>
    </row>
    <row r="12" spans="1:12" ht="18" customHeight="1" x14ac:dyDescent="0.2">
      <c r="A12" s="27" t="s">
        <v>182</v>
      </c>
      <c r="B12" s="358">
        <v>1865</v>
      </c>
      <c r="C12" s="359">
        <f>E12+F12+G12+H12+I12</f>
        <v>147</v>
      </c>
      <c r="D12" s="360">
        <v>132</v>
      </c>
      <c r="E12" s="361">
        <v>128</v>
      </c>
      <c r="F12" s="362">
        <v>13</v>
      </c>
      <c r="G12" s="362"/>
      <c r="H12" s="362">
        <v>4</v>
      </c>
      <c r="I12" s="362">
        <v>2</v>
      </c>
      <c r="J12" s="87">
        <f>IF(C12=0,"",IF(B12=0,1,0.83*((C12-H12-I12/2)/C12)+0.17*((B12-G12-H12-I12/2)/B12)))</f>
        <v>0.97131294340792607</v>
      </c>
      <c r="K12" s="358"/>
    </row>
    <row r="13" spans="1:12" ht="18" customHeight="1" x14ac:dyDescent="0.2">
      <c r="A13" s="28" t="s">
        <v>183</v>
      </c>
      <c r="B13" s="363">
        <v>995</v>
      </c>
      <c r="C13" s="364">
        <f>E13+F13+G13+H13+I13</f>
        <v>52</v>
      </c>
      <c r="D13" s="365">
        <v>21</v>
      </c>
      <c r="E13" s="366">
        <v>41</v>
      </c>
      <c r="F13" s="367">
        <v>9</v>
      </c>
      <c r="G13" s="367"/>
      <c r="H13" s="367">
        <v>1</v>
      </c>
      <c r="I13" s="367">
        <v>1</v>
      </c>
      <c r="J13" s="88">
        <f t="shared" ref="J13:J15" si="0">IF(C13=0,"",IF(B13=0,1,0.83*((C13-H13-I13/2)/C13)+0.17*((B13-G13-H13-I13/2)/B13)))</f>
        <v>0.9758014109006572</v>
      </c>
      <c r="K13" s="363"/>
    </row>
    <row r="14" spans="1:12" ht="18" customHeight="1" x14ac:dyDescent="0.2">
      <c r="A14" s="29" t="s">
        <v>184</v>
      </c>
      <c r="B14" s="363">
        <v>2091</v>
      </c>
      <c r="C14" s="364">
        <f>E14+F14+G14+H14+I14</f>
        <v>573</v>
      </c>
      <c r="D14" s="365">
        <v>313</v>
      </c>
      <c r="E14" s="366">
        <v>528</v>
      </c>
      <c r="F14" s="367">
        <v>37</v>
      </c>
      <c r="G14" s="367"/>
      <c r="H14" s="367">
        <v>4</v>
      </c>
      <c r="I14" s="367">
        <v>4</v>
      </c>
      <c r="J14" s="88">
        <f t="shared" si="0"/>
        <v>0.99082109564551146</v>
      </c>
      <c r="K14" s="363"/>
    </row>
    <row r="15" spans="1:12" ht="18" customHeight="1" thickBot="1" x14ac:dyDescent="0.25">
      <c r="A15" s="83" t="s">
        <v>185</v>
      </c>
      <c r="B15" s="368">
        <v>119</v>
      </c>
      <c r="C15" s="369">
        <f>E15+F15+G15+H15+I15</f>
        <v>5</v>
      </c>
      <c r="D15" s="370">
        <v>18</v>
      </c>
      <c r="E15" s="371">
        <v>4</v>
      </c>
      <c r="F15" s="372">
        <v>0</v>
      </c>
      <c r="G15" s="372"/>
      <c r="H15" s="372">
        <v>1</v>
      </c>
      <c r="I15" s="372">
        <v>0</v>
      </c>
      <c r="J15" s="89">
        <f t="shared" si="0"/>
        <v>0.83257142857142863</v>
      </c>
      <c r="K15" s="368"/>
    </row>
    <row r="16" spans="1:12" ht="17.100000000000001" customHeight="1" thickBot="1" x14ac:dyDescent="0.3">
      <c r="A16" s="30" t="s">
        <v>221</v>
      </c>
      <c r="B16" s="373"/>
      <c r="C16" s="373"/>
      <c r="D16" s="373"/>
      <c r="E16" s="373"/>
      <c r="F16" s="373"/>
      <c r="G16" s="373"/>
      <c r="H16" s="373"/>
      <c r="I16" s="373"/>
      <c r="J16" s="90"/>
      <c r="K16" s="373"/>
    </row>
    <row r="17" spans="1:12" ht="18" customHeight="1" x14ac:dyDescent="0.2">
      <c r="A17" s="12" t="s">
        <v>11</v>
      </c>
      <c r="B17" s="358">
        <v>78</v>
      </c>
      <c r="C17" s="359">
        <f t="shared" ref="C17:C25" si="1">E17+F17+G17+H17+I17</f>
        <v>40</v>
      </c>
      <c r="D17" s="360"/>
      <c r="E17" s="361">
        <v>23</v>
      </c>
      <c r="F17" s="362">
        <v>7</v>
      </c>
      <c r="G17" s="362"/>
      <c r="H17" s="362">
        <v>8</v>
      </c>
      <c r="I17" s="362">
        <v>2</v>
      </c>
      <c r="J17" s="87">
        <f t="shared" ref="J17:J25" si="2">IF(C17=0,"",IF(B17=0,1,0.83*((C17-H17-I17/2)/C17)+0.17*((B17-G17-H17-I17/2)/B17)))</f>
        <v>0.79363461538461544</v>
      </c>
      <c r="K17" s="358"/>
    </row>
    <row r="18" spans="1:12" ht="18" customHeight="1" x14ac:dyDescent="0.2">
      <c r="A18" s="13" t="s">
        <v>186</v>
      </c>
      <c r="B18" s="374"/>
      <c r="C18" s="364">
        <f t="shared" si="1"/>
        <v>1</v>
      </c>
      <c r="D18" s="375"/>
      <c r="E18" s="376"/>
      <c r="F18" s="377"/>
      <c r="G18" s="377"/>
      <c r="H18" s="377">
        <v>1</v>
      </c>
      <c r="I18" s="377"/>
      <c r="J18" s="88">
        <f t="shared" si="2"/>
        <v>1</v>
      </c>
      <c r="K18" s="374"/>
    </row>
    <row r="19" spans="1:12" ht="18" customHeight="1" x14ac:dyDescent="0.2">
      <c r="A19" s="13" t="s">
        <v>187</v>
      </c>
      <c r="B19" s="374"/>
      <c r="C19" s="364">
        <f t="shared" si="1"/>
        <v>0</v>
      </c>
      <c r="D19" s="375"/>
      <c r="E19" s="376"/>
      <c r="F19" s="377"/>
      <c r="G19" s="377"/>
      <c r="H19" s="377"/>
      <c r="I19" s="377"/>
      <c r="J19" s="88" t="str">
        <f t="shared" si="2"/>
        <v/>
      </c>
      <c r="K19" s="374"/>
    </row>
    <row r="20" spans="1:12" ht="18" customHeight="1" x14ac:dyDescent="0.2">
      <c r="A20" s="13" t="s">
        <v>188</v>
      </c>
      <c r="B20" s="374"/>
      <c r="C20" s="364">
        <f t="shared" si="1"/>
        <v>0</v>
      </c>
      <c r="D20" s="375"/>
      <c r="E20" s="376"/>
      <c r="F20" s="377"/>
      <c r="G20" s="377"/>
      <c r="H20" s="377"/>
      <c r="I20" s="377"/>
      <c r="J20" s="88" t="str">
        <f t="shared" si="2"/>
        <v/>
      </c>
      <c r="K20" s="374"/>
    </row>
    <row r="21" spans="1:12" ht="18" customHeight="1" x14ac:dyDescent="0.2">
      <c r="A21" s="13" t="s">
        <v>16</v>
      </c>
      <c r="B21" s="363">
        <v>520</v>
      </c>
      <c r="C21" s="364">
        <f t="shared" si="1"/>
        <v>303</v>
      </c>
      <c r="D21" s="365"/>
      <c r="E21" s="366">
        <v>268</v>
      </c>
      <c r="F21" s="367">
        <v>0</v>
      </c>
      <c r="G21" s="367"/>
      <c r="H21" s="367">
        <v>32</v>
      </c>
      <c r="I21" s="367">
        <v>3</v>
      </c>
      <c r="J21" s="88">
        <f t="shared" si="2"/>
        <v>0.89728240035542006</v>
      </c>
      <c r="K21" s="363"/>
    </row>
    <row r="22" spans="1:12" ht="18" customHeight="1" x14ac:dyDescent="0.2">
      <c r="A22" s="13" t="s">
        <v>14</v>
      </c>
      <c r="B22" s="363"/>
      <c r="C22" s="364">
        <f t="shared" si="1"/>
        <v>0</v>
      </c>
      <c r="D22" s="365"/>
      <c r="E22" s="366"/>
      <c r="F22" s="367"/>
      <c r="G22" s="367"/>
      <c r="H22" s="367"/>
      <c r="I22" s="367"/>
      <c r="J22" s="88" t="str">
        <f t="shared" si="2"/>
        <v/>
      </c>
      <c r="K22" s="363"/>
    </row>
    <row r="23" spans="1:12" ht="18" customHeight="1" x14ac:dyDescent="0.2">
      <c r="A23" s="13" t="s">
        <v>15</v>
      </c>
      <c r="B23" s="363"/>
      <c r="C23" s="364">
        <f t="shared" si="1"/>
        <v>0</v>
      </c>
      <c r="D23" s="365"/>
      <c r="E23" s="366"/>
      <c r="F23" s="367"/>
      <c r="G23" s="367"/>
      <c r="H23" s="367"/>
      <c r="I23" s="367"/>
      <c r="J23" s="88" t="str">
        <f t="shared" si="2"/>
        <v/>
      </c>
      <c r="K23" s="363"/>
    </row>
    <row r="24" spans="1:12" ht="18" customHeight="1" x14ac:dyDescent="0.2">
      <c r="A24" s="13" t="s">
        <v>189</v>
      </c>
      <c r="B24" s="363"/>
      <c r="C24" s="364">
        <f t="shared" si="1"/>
        <v>0</v>
      </c>
      <c r="D24" s="365"/>
      <c r="E24" s="366"/>
      <c r="F24" s="367"/>
      <c r="G24" s="367"/>
      <c r="H24" s="367"/>
      <c r="I24" s="367"/>
      <c r="J24" s="88" t="str">
        <f t="shared" si="2"/>
        <v/>
      </c>
      <c r="K24" s="363"/>
    </row>
    <row r="25" spans="1:12" ht="18" customHeight="1" thickBot="1" x14ac:dyDescent="0.25">
      <c r="A25" s="398" t="s">
        <v>185</v>
      </c>
      <c r="B25" s="368"/>
      <c r="C25" s="369">
        <f t="shared" si="1"/>
        <v>0</v>
      </c>
      <c r="D25" s="370"/>
      <c r="E25" s="371"/>
      <c r="F25" s="372"/>
      <c r="G25" s="372"/>
      <c r="H25" s="372"/>
      <c r="I25" s="372"/>
      <c r="J25" s="89" t="str">
        <f t="shared" si="2"/>
        <v/>
      </c>
      <c r="K25" s="368"/>
    </row>
    <row r="26" spans="1:12" ht="17.100000000000001" customHeight="1" thickBot="1" x14ac:dyDescent="0.3">
      <c r="A26" s="30" t="s">
        <v>222</v>
      </c>
      <c r="B26" s="373"/>
      <c r="C26" s="373"/>
      <c r="D26" s="373"/>
      <c r="E26" s="373"/>
      <c r="F26" s="373"/>
      <c r="G26" s="373"/>
      <c r="H26" s="373"/>
      <c r="I26" s="373"/>
      <c r="J26" s="90"/>
      <c r="K26" s="373"/>
    </row>
    <row r="27" spans="1:12" ht="18" customHeight="1" x14ac:dyDescent="0.2">
      <c r="A27" s="31" t="s">
        <v>190</v>
      </c>
      <c r="B27" s="358">
        <v>1166</v>
      </c>
      <c r="C27" s="359">
        <f>E27+F27+G27+H27+I27</f>
        <v>186</v>
      </c>
      <c r="D27" s="360">
        <v>28</v>
      </c>
      <c r="E27" s="361">
        <v>165</v>
      </c>
      <c r="F27" s="362">
        <v>18</v>
      </c>
      <c r="G27" s="362"/>
      <c r="H27" s="362">
        <v>3</v>
      </c>
      <c r="I27" s="362">
        <v>0</v>
      </c>
      <c r="J27" s="87">
        <f t="shared" ref="J27:J28" si="3">IF(C27=0,"",IF(B27=0,1,0.83*((C27-H27-I27/2)/C27)+0.17*((B27-G27-H27-I27/2)/B27)))</f>
        <v>0.98617551042992302</v>
      </c>
      <c r="K27" s="358"/>
    </row>
    <row r="28" spans="1:12" ht="18" customHeight="1" thickBot="1" x14ac:dyDescent="0.25">
      <c r="A28" s="32" t="s">
        <v>37</v>
      </c>
      <c r="B28" s="368">
        <v>0</v>
      </c>
      <c r="C28" s="369">
        <f>E28+F28+G28+H28+I28</f>
        <v>0</v>
      </c>
      <c r="D28" s="370">
        <v>0</v>
      </c>
      <c r="E28" s="371">
        <v>0</v>
      </c>
      <c r="F28" s="372">
        <v>0</v>
      </c>
      <c r="G28" s="372"/>
      <c r="H28" s="372">
        <v>0</v>
      </c>
      <c r="I28" s="372">
        <v>0</v>
      </c>
      <c r="J28" s="89" t="str">
        <f t="shared" si="3"/>
        <v/>
      </c>
      <c r="K28" s="368"/>
      <c r="L28" s="3" t="s">
        <v>26</v>
      </c>
    </row>
    <row r="29" spans="1:12" s="4" customFormat="1" ht="7.55" customHeight="1" thickBot="1" x14ac:dyDescent="0.25">
      <c r="B29" s="373"/>
      <c r="C29" s="373"/>
      <c r="D29" s="373"/>
      <c r="E29" s="373"/>
      <c r="F29" s="373"/>
      <c r="G29" s="373"/>
      <c r="H29" s="373"/>
      <c r="I29" s="373"/>
      <c r="J29" s="90"/>
      <c r="K29" s="373"/>
    </row>
    <row r="30" spans="1:12" s="17" customFormat="1" ht="21.95" customHeight="1" thickBot="1" x14ac:dyDescent="0.3">
      <c r="A30" s="33" t="s">
        <v>23</v>
      </c>
      <c r="B30" s="391">
        <f>SUM(B12:B15)+SUM(B17:B25)+SUM(B27:B28)</f>
        <v>6834</v>
      </c>
      <c r="C30" s="378">
        <f>SUM(C12:C15)+SUM(C17:C25)+SUM(C27:C28)</f>
        <v>1307</v>
      </c>
      <c r="D30" s="378">
        <f t="shared" ref="D30:H30" si="4">SUM(D12:D15)+SUM(D17:D25)+SUM(D27:D28)</f>
        <v>512</v>
      </c>
      <c r="E30" s="378">
        <f t="shared" si="4"/>
        <v>1157</v>
      </c>
      <c r="F30" s="378">
        <f t="shared" si="4"/>
        <v>84</v>
      </c>
      <c r="G30" s="378">
        <f>SUM(G12:G15)+SUM(G17:G25)+SUM(G27:G28)</f>
        <v>0</v>
      </c>
      <c r="H30" s="378">
        <f t="shared" si="4"/>
        <v>54</v>
      </c>
      <c r="I30" s="378">
        <f>SUM(I12:I15)+SUM(I17:I25)+SUM(I27:I28)</f>
        <v>12</v>
      </c>
      <c r="J30" s="491">
        <f>IF(C30=0,"",IF(B30=0,1,0.83*((C30-H30-I30/2)/C30)+0.17*((B30-G30-H30-I30/2)/B30)))</f>
        <v>0.96040493782046155</v>
      </c>
      <c r="K30" s="379">
        <f>SUM(K12:K15)+SUM(K17:K25)+SUM(K27:K28)</f>
        <v>0</v>
      </c>
    </row>
    <row r="31" spans="1:12" ht="14.25" customHeight="1" thickBot="1" x14ac:dyDescent="0.25">
      <c r="A31" s="389"/>
      <c r="B31" s="380"/>
      <c r="C31" s="380"/>
      <c r="D31" s="380"/>
      <c r="E31" s="380"/>
      <c r="F31" s="380"/>
      <c r="G31" s="380"/>
      <c r="H31" s="380"/>
      <c r="I31" s="380"/>
      <c r="J31" s="85"/>
      <c r="K31" s="380"/>
    </row>
    <row r="32" spans="1:12" ht="21" customHeight="1" thickBot="1" x14ac:dyDescent="0.3">
      <c r="A32" s="33" t="s">
        <v>238</v>
      </c>
      <c r="B32" s="392">
        <v>6858</v>
      </c>
      <c r="C32" s="607" t="s">
        <v>176</v>
      </c>
      <c r="D32" s="607"/>
      <c r="E32" s="607"/>
      <c r="F32" s="607"/>
      <c r="G32" s="607"/>
      <c r="H32" s="607"/>
      <c r="I32" s="607"/>
      <c r="J32" s="607"/>
      <c r="K32" s="608"/>
    </row>
    <row r="33" spans="1:11" ht="21.8" customHeight="1" x14ac:dyDescent="0.2">
      <c r="A33" s="605" t="s">
        <v>239</v>
      </c>
      <c r="B33" s="605"/>
      <c r="C33" s="609"/>
      <c r="D33" s="610"/>
      <c r="E33" s="610"/>
      <c r="F33" s="610"/>
      <c r="G33" s="610"/>
      <c r="H33" s="610"/>
      <c r="I33" s="610"/>
      <c r="J33" s="610"/>
      <c r="K33" s="611"/>
    </row>
    <row r="34" spans="1:11" ht="21.8" customHeight="1" x14ac:dyDescent="0.2">
      <c r="A34" s="606"/>
      <c r="B34" s="606"/>
      <c r="C34" s="609"/>
      <c r="D34" s="610"/>
      <c r="E34" s="610"/>
      <c r="F34" s="610"/>
      <c r="G34" s="610"/>
      <c r="H34" s="610"/>
      <c r="I34" s="610"/>
      <c r="J34" s="610"/>
      <c r="K34" s="611"/>
    </row>
    <row r="35" spans="1:11" ht="21.8" customHeight="1" x14ac:dyDescent="0.2">
      <c r="A35" s="606"/>
      <c r="B35" s="606"/>
      <c r="C35" s="609"/>
      <c r="D35" s="610"/>
      <c r="E35" s="610"/>
      <c r="F35" s="610"/>
      <c r="G35" s="610"/>
      <c r="H35" s="610"/>
      <c r="I35" s="610"/>
      <c r="J35" s="610"/>
      <c r="K35" s="611"/>
    </row>
    <row r="36" spans="1:11" ht="21.8" customHeight="1" x14ac:dyDescent="0.2">
      <c r="A36" s="606"/>
      <c r="B36" s="606"/>
      <c r="C36" s="609"/>
      <c r="D36" s="610"/>
      <c r="E36" s="610"/>
      <c r="F36" s="610"/>
      <c r="G36" s="610"/>
      <c r="H36" s="610"/>
      <c r="I36" s="610"/>
      <c r="J36" s="610"/>
      <c r="K36" s="611"/>
    </row>
    <row r="37" spans="1:11" ht="21.8" customHeight="1" x14ac:dyDescent="0.2">
      <c r="A37" s="606"/>
      <c r="B37" s="606"/>
      <c r="C37" s="612"/>
      <c r="D37" s="613"/>
      <c r="E37" s="613"/>
      <c r="F37" s="613"/>
      <c r="G37" s="613"/>
      <c r="H37" s="613"/>
      <c r="I37" s="613"/>
      <c r="J37" s="613"/>
      <c r="K37" s="614"/>
    </row>
    <row r="38" spans="1:11" ht="9.1" customHeight="1" x14ac:dyDescent="0.2">
      <c r="A38" s="62"/>
      <c r="B38" s="380"/>
      <c r="C38" s="380"/>
      <c r="D38" s="380"/>
      <c r="E38" s="380"/>
      <c r="F38" s="380"/>
      <c r="G38" s="380"/>
      <c r="H38" s="380"/>
      <c r="I38" s="380"/>
      <c r="J38" s="85"/>
      <c r="K38" s="380"/>
    </row>
    <row r="39" spans="1:11" ht="9.1" customHeight="1" x14ac:dyDescent="0.2">
      <c r="A39" s="390"/>
      <c r="B39" s="380"/>
      <c r="C39" s="380"/>
      <c r="D39" s="380"/>
      <c r="E39" s="380"/>
      <c r="F39" s="380"/>
      <c r="G39" s="380"/>
      <c r="H39" s="380"/>
      <c r="I39" s="380"/>
      <c r="J39" s="85"/>
      <c r="K39" s="380"/>
    </row>
    <row r="40" spans="1:11" ht="73.599999999999994" customHeight="1" x14ac:dyDescent="0.2">
      <c r="A40" s="636" t="s">
        <v>240</v>
      </c>
      <c r="B40" s="636"/>
      <c r="C40" s="636"/>
      <c r="D40" s="636"/>
      <c r="E40" s="636"/>
      <c r="F40" s="636"/>
      <c r="G40" s="636"/>
      <c r="H40" s="636"/>
      <c r="I40" s="636"/>
      <c r="J40" s="636"/>
      <c r="K40" s="636"/>
    </row>
    <row r="41" spans="1:11" ht="12.7" customHeight="1" x14ac:dyDescent="0.2">
      <c r="A41" s="34"/>
    </row>
    <row r="42" spans="1:11" ht="12.7" customHeight="1" x14ac:dyDescent="0.2">
      <c r="A42" s="634" t="s">
        <v>241</v>
      </c>
      <c r="B42" s="634"/>
      <c r="C42" s="634"/>
      <c r="D42" s="634"/>
      <c r="E42" s="634"/>
      <c r="F42" s="634"/>
      <c r="G42" s="634"/>
      <c r="H42" s="634"/>
      <c r="I42" s="634"/>
      <c r="J42" s="634"/>
      <c r="K42" s="634"/>
    </row>
    <row r="43" spans="1:11" ht="12.7" customHeight="1" x14ac:dyDescent="0.2">
      <c r="A43" s="634"/>
      <c r="B43" s="634"/>
      <c r="C43" s="634"/>
      <c r="D43" s="634"/>
      <c r="E43" s="634"/>
      <c r="F43" s="634"/>
      <c r="G43" s="634"/>
      <c r="H43" s="634"/>
      <c r="I43" s="634"/>
      <c r="J43" s="634"/>
      <c r="K43" s="634"/>
    </row>
    <row r="44" spans="1:11" ht="12.7" customHeight="1" x14ac:dyDescent="0.2">
      <c r="A44" s="634"/>
      <c r="B44" s="634"/>
      <c r="C44" s="634"/>
      <c r="D44" s="634"/>
      <c r="E44" s="634"/>
      <c r="F44" s="634"/>
      <c r="G44" s="634"/>
      <c r="H44" s="634"/>
      <c r="I44" s="634"/>
      <c r="J44" s="634"/>
      <c r="K44" s="634"/>
    </row>
    <row r="45" spans="1:11" s="4" customFormat="1" ht="12.7" customHeight="1" x14ac:dyDescent="0.2">
      <c r="A45" s="634"/>
      <c r="B45" s="634"/>
      <c r="C45" s="634"/>
      <c r="D45" s="634"/>
      <c r="E45" s="634"/>
      <c r="F45" s="634"/>
      <c r="G45" s="634"/>
      <c r="H45" s="634"/>
      <c r="I45" s="634"/>
      <c r="J45" s="634"/>
      <c r="K45" s="634"/>
    </row>
    <row r="46" spans="1:11" ht="12.7" customHeight="1" x14ac:dyDescent="0.2">
      <c r="A46" s="634"/>
      <c r="B46" s="634"/>
      <c r="C46" s="634"/>
      <c r="D46" s="634"/>
      <c r="E46" s="634"/>
      <c r="F46" s="634"/>
      <c r="G46" s="634"/>
      <c r="H46" s="634"/>
      <c r="I46" s="634"/>
      <c r="J46" s="634"/>
      <c r="K46" s="634"/>
    </row>
    <row r="47" spans="1:11" ht="12.7" customHeight="1" x14ac:dyDescent="0.2">
      <c r="A47" s="634"/>
      <c r="B47" s="634"/>
      <c r="C47" s="634"/>
      <c r="D47" s="634"/>
      <c r="E47" s="634"/>
      <c r="F47" s="634"/>
      <c r="G47" s="634"/>
      <c r="H47" s="634"/>
      <c r="I47" s="634"/>
      <c r="J47" s="634"/>
      <c r="K47" s="634"/>
    </row>
    <row r="48" spans="1:11" s="4" customFormat="1" ht="13.15" x14ac:dyDescent="0.25">
      <c r="A48" s="30"/>
      <c r="B48" s="349"/>
      <c r="C48" s="349"/>
      <c r="D48" s="381"/>
      <c r="E48" s="349"/>
      <c r="F48" s="349"/>
      <c r="G48" s="349"/>
      <c r="H48" s="349"/>
      <c r="I48" s="349"/>
      <c r="K48" s="349"/>
    </row>
    <row r="49" spans="1:15" ht="120.05" customHeight="1" x14ac:dyDescent="0.2">
      <c r="A49" s="634" t="s">
        <v>257</v>
      </c>
      <c r="B49" s="634"/>
      <c r="C49" s="634"/>
      <c r="D49" s="634"/>
      <c r="E49" s="634"/>
      <c r="F49" s="634"/>
      <c r="G49" s="634"/>
      <c r="H49" s="634"/>
      <c r="I49" s="634"/>
      <c r="J49" s="634"/>
      <c r="K49" s="634"/>
    </row>
    <row r="50" spans="1:15" ht="18.8" hidden="1" customHeight="1" thickBot="1" x14ac:dyDescent="0.35">
      <c r="A50" s="534" t="s">
        <v>230</v>
      </c>
      <c r="B50" s="522"/>
      <c r="C50" s="522"/>
      <c r="D50" s="535"/>
      <c r="E50" s="522"/>
      <c r="F50" s="522"/>
      <c r="G50" s="522"/>
      <c r="H50" s="522"/>
      <c r="I50" s="522"/>
      <c r="J50" s="523"/>
      <c r="K50" s="522"/>
      <c r="L50" s="524"/>
    </row>
    <row r="51" spans="1:15" ht="21.95" hidden="1" customHeight="1" thickBot="1" x14ac:dyDescent="0.3">
      <c r="A51" s="615" t="s">
        <v>215</v>
      </c>
      <c r="B51" s="616"/>
      <c r="C51" s="536">
        <f t="shared" ref="C51:J51" si="5">SUM(C55:C69)</f>
        <v>0</v>
      </c>
      <c r="D51" s="536">
        <f>SUM(D55:D69)</f>
        <v>0</v>
      </c>
      <c r="E51" s="536">
        <f t="shared" si="5"/>
        <v>0</v>
      </c>
      <c r="F51" s="536">
        <f t="shared" si="5"/>
        <v>0</v>
      </c>
      <c r="G51" s="536">
        <f t="shared" si="5"/>
        <v>0</v>
      </c>
      <c r="H51" s="536">
        <f t="shared" si="5"/>
        <v>0</v>
      </c>
      <c r="I51" s="536">
        <f t="shared" si="5"/>
        <v>0</v>
      </c>
      <c r="J51" s="536">
        <f t="shared" si="5"/>
        <v>0</v>
      </c>
      <c r="K51" s="537" t="str">
        <f>IF(D51=0,"",IF(C51=0,1,0.83*((D51-I51-J51/2)/D51)+0.17*((C51-H51-I51-J51/2)/C51)))</f>
        <v/>
      </c>
      <c r="L51" s="536">
        <f>SUM(L55:L69)</f>
        <v>0</v>
      </c>
    </row>
    <row r="52" spans="1:15" ht="8.3000000000000007" hidden="1" customHeight="1" thickBot="1" x14ac:dyDescent="0.25">
      <c r="J52" s="350"/>
      <c r="K52" s="3"/>
      <c r="L52" s="350"/>
    </row>
    <row r="53" spans="1:15" ht="116.3" hidden="1" customHeight="1" x14ac:dyDescent="0.2">
      <c r="A53" s="644" t="s">
        <v>231</v>
      </c>
      <c r="B53" s="645"/>
      <c r="C53" s="530" t="s">
        <v>74</v>
      </c>
      <c r="D53" s="509" t="s">
        <v>81</v>
      </c>
      <c r="E53" s="530" t="s">
        <v>22</v>
      </c>
      <c r="F53" s="512" t="s">
        <v>20</v>
      </c>
      <c r="G53" s="513" t="s">
        <v>36</v>
      </c>
      <c r="H53" s="513" t="s">
        <v>232</v>
      </c>
      <c r="I53" s="513" t="s">
        <v>21</v>
      </c>
      <c r="J53" s="514" t="s">
        <v>76</v>
      </c>
      <c r="K53" s="515" t="s">
        <v>75</v>
      </c>
      <c r="L53" s="530" t="s">
        <v>175</v>
      </c>
      <c r="M53" s="510" t="s">
        <v>219</v>
      </c>
    </row>
    <row r="54" spans="1:15" s="521" customFormat="1" ht="18.8" hidden="1" customHeight="1" thickBot="1" x14ac:dyDescent="0.25">
      <c r="A54" s="646"/>
      <c r="B54" s="647"/>
      <c r="C54" s="520" t="s">
        <v>8</v>
      </c>
      <c r="D54" s="518" t="s">
        <v>82</v>
      </c>
      <c r="E54" s="520" t="s">
        <v>10</v>
      </c>
      <c r="F54" s="538" t="s">
        <v>12</v>
      </c>
      <c r="G54" s="539" t="s">
        <v>17</v>
      </c>
      <c r="H54" s="539" t="s">
        <v>18</v>
      </c>
      <c r="I54" s="539" t="s">
        <v>24</v>
      </c>
      <c r="J54" s="540" t="s">
        <v>80</v>
      </c>
      <c r="K54" s="519" t="s">
        <v>223</v>
      </c>
      <c r="L54" s="520" t="s">
        <v>72</v>
      </c>
      <c r="M54" s="520" t="s">
        <v>73</v>
      </c>
    </row>
    <row r="55" spans="1:15" ht="13.15" hidden="1" x14ac:dyDescent="0.25">
      <c r="A55" s="648"/>
      <c r="B55" s="649"/>
      <c r="C55" s="516"/>
      <c r="D55" s="541">
        <f t="shared" ref="D55:D69" si="6">F55+G55+H55+I55+J55</f>
        <v>0</v>
      </c>
      <c r="E55" s="516"/>
      <c r="F55" s="542"/>
      <c r="G55" s="543"/>
      <c r="H55" s="543"/>
      <c r="I55" s="543"/>
      <c r="J55" s="544"/>
      <c r="K55" s="545" t="str">
        <f>IF(D55=0,"",IF(C55=0,1,0.83*((D55-I55-J55/2)/D55)+0.17*((C55-H55-I55-J55/2)/C55)))</f>
        <v/>
      </c>
      <c r="L55" s="516"/>
      <c r="M55" s="511" t="str">
        <f>IF(A55="","",IF(B55="Ocijenjen",IF(K55&gt;0.95,5,IF(K55&gt;0.9,4,IF(K55&gt;0.8,3,IF(K55&gt;0.7,2,IF(K55&gt;0.6,1,0))))),""))</f>
        <v/>
      </c>
      <c r="O55" s="234" t="s">
        <v>142</v>
      </c>
    </row>
    <row r="56" spans="1:15" ht="13.15" hidden="1" x14ac:dyDescent="0.25">
      <c r="A56" s="630"/>
      <c r="B56" s="631"/>
      <c r="C56" s="517"/>
      <c r="D56" s="546">
        <f t="shared" si="6"/>
        <v>0</v>
      </c>
      <c r="E56" s="517"/>
      <c r="F56" s="547"/>
      <c r="G56" s="333"/>
      <c r="H56" s="333"/>
      <c r="I56" s="333"/>
      <c r="J56" s="548"/>
      <c r="K56" s="549" t="str">
        <f>IF(D56=0,"",IF(C56=0,1,0.83*((D56-I56-J56/2)/D56)+0.17*((C56-H56-I56-J56/2)/C56)))</f>
        <v/>
      </c>
      <c r="L56" s="517"/>
      <c r="M56" s="511" t="str">
        <f t="shared" ref="M56:M69" si="7">IF(A56="","",IF(B56="Ocijenjen",IF(K56&gt;0.95,5,IF(K56&gt;0.9,4,IF(K56&gt;0.8,3,IF(K56&gt;0.7,2,IF(K56&gt;0.6,1,0))))),""))</f>
        <v/>
      </c>
      <c r="O56" s="234" t="s">
        <v>143</v>
      </c>
    </row>
    <row r="57" spans="1:15" ht="13.15" hidden="1" x14ac:dyDescent="0.25">
      <c r="A57" s="630"/>
      <c r="B57" s="631"/>
      <c r="C57" s="517"/>
      <c r="D57" s="546">
        <f t="shared" si="6"/>
        <v>0</v>
      </c>
      <c r="E57" s="517"/>
      <c r="F57" s="547"/>
      <c r="G57" s="333"/>
      <c r="H57" s="333"/>
      <c r="I57" s="333"/>
      <c r="J57" s="548"/>
      <c r="K57" s="549" t="str">
        <f t="shared" ref="K57:K69" si="8">IF(D57=0,"",IF(C57=0,1,0.83*((D57-I57-J57/2)/D57)+0.17*((C57-H57-I57-J57/2)/C57)))</f>
        <v/>
      </c>
      <c r="L57" s="517"/>
      <c r="M57" s="511" t="str">
        <f t="shared" si="7"/>
        <v/>
      </c>
    </row>
    <row r="58" spans="1:15" ht="13.15" hidden="1" x14ac:dyDescent="0.25">
      <c r="A58" s="630"/>
      <c r="B58" s="631"/>
      <c r="C58" s="517"/>
      <c r="D58" s="546">
        <f t="shared" si="6"/>
        <v>0</v>
      </c>
      <c r="E58" s="517"/>
      <c r="F58" s="547"/>
      <c r="G58" s="333"/>
      <c r="H58" s="333"/>
      <c r="I58" s="333"/>
      <c r="J58" s="548"/>
      <c r="K58" s="549" t="str">
        <f t="shared" si="8"/>
        <v/>
      </c>
      <c r="L58" s="517"/>
      <c r="M58" s="511" t="str">
        <f t="shared" si="7"/>
        <v/>
      </c>
    </row>
    <row r="59" spans="1:15" ht="13.15" hidden="1" x14ac:dyDescent="0.25">
      <c r="A59" s="630"/>
      <c r="B59" s="631"/>
      <c r="C59" s="517"/>
      <c r="D59" s="546">
        <f t="shared" si="6"/>
        <v>0</v>
      </c>
      <c r="E59" s="517"/>
      <c r="F59" s="547"/>
      <c r="G59" s="333"/>
      <c r="H59" s="333"/>
      <c r="I59" s="333"/>
      <c r="J59" s="548"/>
      <c r="K59" s="549" t="str">
        <f t="shared" si="8"/>
        <v/>
      </c>
      <c r="L59" s="517"/>
      <c r="M59" s="511" t="str">
        <f t="shared" si="7"/>
        <v/>
      </c>
    </row>
    <row r="60" spans="1:15" ht="13.15" hidden="1" x14ac:dyDescent="0.25">
      <c r="A60" s="630"/>
      <c r="B60" s="631"/>
      <c r="C60" s="517"/>
      <c r="D60" s="546">
        <f t="shared" si="6"/>
        <v>0</v>
      </c>
      <c r="E60" s="517"/>
      <c r="F60" s="547"/>
      <c r="G60" s="333"/>
      <c r="H60" s="333"/>
      <c r="I60" s="333"/>
      <c r="J60" s="548"/>
      <c r="K60" s="549" t="str">
        <f t="shared" si="8"/>
        <v/>
      </c>
      <c r="L60" s="517"/>
      <c r="M60" s="511" t="str">
        <f t="shared" si="7"/>
        <v/>
      </c>
    </row>
    <row r="61" spans="1:15" ht="13.15" hidden="1" x14ac:dyDescent="0.25">
      <c r="A61" s="630"/>
      <c r="B61" s="631"/>
      <c r="C61" s="517"/>
      <c r="D61" s="546">
        <f t="shared" si="6"/>
        <v>0</v>
      </c>
      <c r="E61" s="517"/>
      <c r="F61" s="547"/>
      <c r="G61" s="333"/>
      <c r="H61" s="333"/>
      <c r="I61" s="333"/>
      <c r="J61" s="548"/>
      <c r="K61" s="549" t="str">
        <f t="shared" si="8"/>
        <v/>
      </c>
      <c r="L61" s="517"/>
      <c r="M61" s="511" t="str">
        <f t="shared" si="7"/>
        <v/>
      </c>
    </row>
    <row r="62" spans="1:15" ht="13.15" hidden="1" x14ac:dyDescent="0.25">
      <c r="A62" s="630"/>
      <c r="B62" s="631"/>
      <c r="C62" s="517"/>
      <c r="D62" s="546">
        <f t="shared" si="6"/>
        <v>0</v>
      </c>
      <c r="E62" s="517"/>
      <c r="F62" s="547"/>
      <c r="G62" s="333"/>
      <c r="H62" s="333"/>
      <c r="I62" s="333"/>
      <c r="J62" s="548"/>
      <c r="K62" s="549" t="str">
        <f t="shared" si="8"/>
        <v/>
      </c>
      <c r="L62" s="517"/>
      <c r="M62" s="511" t="str">
        <f t="shared" si="7"/>
        <v/>
      </c>
    </row>
    <row r="63" spans="1:15" ht="13.15" hidden="1" x14ac:dyDescent="0.25">
      <c r="A63" s="630"/>
      <c r="B63" s="631"/>
      <c r="C63" s="517"/>
      <c r="D63" s="546">
        <f t="shared" si="6"/>
        <v>0</v>
      </c>
      <c r="E63" s="517"/>
      <c r="F63" s="547"/>
      <c r="G63" s="333"/>
      <c r="H63" s="333"/>
      <c r="I63" s="333"/>
      <c r="J63" s="548"/>
      <c r="K63" s="549" t="str">
        <f t="shared" si="8"/>
        <v/>
      </c>
      <c r="L63" s="517"/>
      <c r="M63" s="511" t="str">
        <f t="shared" si="7"/>
        <v/>
      </c>
    </row>
    <row r="64" spans="1:15" ht="13.15" hidden="1" x14ac:dyDescent="0.25">
      <c r="A64" s="630"/>
      <c r="B64" s="631"/>
      <c r="C64" s="517"/>
      <c r="D64" s="546">
        <f t="shared" si="6"/>
        <v>0</v>
      </c>
      <c r="E64" s="517"/>
      <c r="F64" s="547"/>
      <c r="G64" s="333"/>
      <c r="H64" s="333"/>
      <c r="I64" s="333"/>
      <c r="J64" s="548"/>
      <c r="K64" s="549" t="str">
        <f t="shared" si="8"/>
        <v/>
      </c>
      <c r="L64" s="517"/>
      <c r="M64" s="511" t="str">
        <f t="shared" si="7"/>
        <v/>
      </c>
    </row>
    <row r="65" spans="1:13" ht="13.15" hidden="1" x14ac:dyDescent="0.25">
      <c r="A65" s="630"/>
      <c r="B65" s="631"/>
      <c r="C65" s="517"/>
      <c r="D65" s="546">
        <f t="shared" si="6"/>
        <v>0</v>
      </c>
      <c r="E65" s="517"/>
      <c r="F65" s="547"/>
      <c r="G65" s="333"/>
      <c r="H65" s="333"/>
      <c r="I65" s="333"/>
      <c r="J65" s="548"/>
      <c r="K65" s="549" t="str">
        <f t="shared" si="8"/>
        <v/>
      </c>
      <c r="L65" s="517"/>
      <c r="M65" s="511" t="str">
        <f t="shared" si="7"/>
        <v/>
      </c>
    </row>
    <row r="66" spans="1:13" ht="13.15" hidden="1" x14ac:dyDescent="0.25">
      <c r="A66" s="630"/>
      <c r="B66" s="631"/>
      <c r="C66" s="517"/>
      <c r="D66" s="546">
        <f t="shared" si="6"/>
        <v>0</v>
      </c>
      <c r="E66" s="517"/>
      <c r="F66" s="547"/>
      <c r="G66" s="333"/>
      <c r="H66" s="333"/>
      <c r="I66" s="333"/>
      <c r="J66" s="548"/>
      <c r="K66" s="549" t="str">
        <f t="shared" si="8"/>
        <v/>
      </c>
      <c r="L66" s="517"/>
      <c r="M66" s="511" t="str">
        <f t="shared" si="7"/>
        <v/>
      </c>
    </row>
    <row r="67" spans="1:13" ht="13.15" hidden="1" x14ac:dyDescent="0.25">
      <c r="A67" s="630"/>
      <c r="B67" s="631"/>
      <c r="C67" s="517"/>
      <c r="D67" s="546">
        <f t="shared" si="6"/>
        <v>0</v>
      </c>
      <c r="E67" s="517"/>
      <c r="F67" s="547"/>
      <c r="G67" s="333"/>
      <c r="H67" s="333"/>
      <c r="I67" s="333"/>
      <c r="J67" s="548"/>
      <c r="K67" s="549" t="str">
        <f t="shared" si="8"/>
        <v/>
      </c>
      <c r="L67" s="517"/>
      <c r="M67" s="511" t="str">
        <f t="shared" si="7"/>
        <v/>
      </c>
    </row>
    <row r="68" spans="1:13" ht="13.15" hidden="1" x14ac:dyDescent="0.25">
      <c r="A68" s="630"/>
      <c r="B68" s="631"/>
      <c r="C68" s="517"/>
      <c r="D68" s="546">
        <f t="shared" si="6"/>
        <v>0</v>
      </c>
      <c r="E68" s="517"/>
      <c r="F68" s="547"/>
      <c r="G68" s="333"/>
      <c r="H68" s="333"/>
      <c r="I68" s="333"/>
      <c r="J68" s="548"/>
      <c r="K68" s="549" t="str">
        <f t="shared" si="8"/>
        <v/>
      </c>
      <c r="L68" s="517"/>
      <c r="M68" s="511" t="str">
        <f t="shared" si="7"/>
        <v/>
      </c>
    </row>
    <row r="69" spans="1:13" ht="13.8" hidden="1" thickBot="1" x14ac:dyDescent="0.3">
      <c r="A69" s="632"/>
      <c r="B69" s="633"/>
      <c r="C69" s="525"/>
      <c r="D69" s="550">
        <f t="shared" si="6"/>
        <v>0</v>
      </c>
      <c r="E69" s="525"/>
      <c r="F69" s="551"/>
      <c r="G69" s="334"/>
      <c r="H69" s="334"/>
      <c r="I69" s="334"/>
      <c r="J69" s="552"/>
      <c r="K69" s="553" t="str">
        <f t="shared" si="8"/>
        <v/>
      </c>
      <c r="L69" s="525"/>
      <c r="M69" s="508" t="str">
        <f t="shared" si="7"/>
        <v/>
      </c>
    </row>
    <row r="70" spans="1:13" hidden="1" x14ac:dyDescent="0.2"/>
    <row r="71" spans="1:13" s="506" customFormat="1" ht="17.25" hidden="1" customHeight="1" x14ac:dyDescent="0.2">
      <c r="A71" s="507" t="s">
        <v>233</v>
      </c>
      <c r="B71" s="507"/>
      <c r="C71" s="507"/>
      <c r="D71" s="507"/>
      <c r="E71" s="507"/>
      <c r="F71" s="507"/>
      <c r="G71" s="507"/>
      <c r="H71" s="507"/>
      <c r="I71" s="507"/>
      <c r="J71" s="507"/>
      <c r="K71" s="507"/>
      <c r="L71" s="507"/>
    </row>
    <row r="72" spans="1:13" s="506" customFormat="1" ht="42.75" hidden="1" customHeight="1" x14ac:dyDescent="0.2">
      <c r="A72" s="617" t="s">
        <v>258</v>
      </c>
      <c r="B72" s="617"/>
      <c r="C72" s="617"/>
      <c r="D72" s="617"/>
      <c r="E72" s="617"/>
      <c r="F72" s="617"/>
      <c r="G72" s="617"/>
      <c r="H72" s="617"/>
      <c r="I72" s="617"/>
      <c r="J72" s="617"/>
      <c r="K72" s="617"/>
      <c r="L72" s="617"/>
      <c r="M72" s="617"/>
    </row>
    <row r="73" spans="1:13" ht="119.3" hidden="1" customHeight="1" x14ac:dyDescent="0.2">
      <c r="A73" s="617" t="s">
        <v>242</v>
      </c>
      <c r="B73" s="617"/>
      <c r="C73" s="617"/>
      <c r="D73" s="617"/>
      <c r="E73" s="617"/>
      <c r="F73" s="617"/>
      <c r="G73" s="617"/>
      <c r="H73" s="617"/>
      <c r="I73" s="617"/>
      <c r="J73" s="617"/>
      <c r="K73" s="617"/>
      <c r="L73" s="617"/>
      <c r="M73" s="617"/>
    </row>
  </sheetData>
  <sheetProtection password="CCF6" sheet="1" objects="1" scenarios="1"/>
  <mergeCells count="36">
    <mergeCell ref="A59:B59"/>
    <mergeCell ref="A60:B60"/>
    <mergeCell ref="A53:B54"/>
    <mergeCell ref="A55:B55"/>
    <mergeCell ref="A56:B56"/>
    <mergeCell ref="A57:B57"/>
    <mergeCell ref="A58:B58"/>
    <mergeCell ref="A49:K49"/>
    <mergeCell ref="I8:I9"/>
    <mergeCell ref="A40:K40"/>
    <mergeCell ref="A42:K47"/>
    <mergeCell ref="A8:A10"/>
    <mergeCell ref="B8:B9"/>
    <mergeCell ref="D8:D9"/>
    <mergeCell ref="G8:G9"/>
    <mergeCell ref="A66:B66"/>
    <mergeCell ref="A67:B67"/>
    <mergeCell ref="A68:B68"/>
    <mergeCell ref="A69:B69"/>
    <mergeCell ref="A73:M73"/>
    <mergeCell ref="A4:C4"/>
    <mergeCell ref="A33:B37"/>
    <mergeCell ref="C32:K37"/>
    <mergeCell ref="A51:B51"/>
    <mergeCell ref="A72:M72"/>
    <mergeCell ref="H8:H9"/>
    <mergeCell ref="C8:C9"/>
    <mergeCell ref="K8:K9"/>
    <mergeCell ref="E8:E9"/>
    <mergeCell ref="F8:F9"/>
    <mergeCell ref="J8:J9"/>
    <mergeCell ref="A61:B61"/>
    <mergeCell ref="A62:B62"/>
    <mergeCell ref="A63:B63"/>
    <mergeCell ref="A64:B64"/>
    <mergeCell ref="A65:B65"/>
  </mergeCells>
  <phoneticPr fontId="9" type="noConversion"/>
  <conditionalFormatting sqref="B30">
    <cfRule type="expression" dxfId="86" priority="24">
      <formula>$B$32-$B$30&gt;$B$30*0.2</formula>
    </cfRule>
    <cfRule type="expression" dxfId="85" priority="25">
      <formula>$B$30-$B$32&gt;$B$30*0.2</formula>
    </cfRule>
  </conditionalFormatting>
  <conditionalFormatting sqref="C51">
    <cfRule type="expression" dxfId="84" priority="10">
      <formula>$C$51&lt;&gt;$B$30</formula>
    </cfRule>
  </conditionalFormatting>
  <conditionalFormatting sqref="D51">
    <cfRule type="expression" dxfId="83" priority="9">
      <formula>$D$51&lt;&gt;$C$30</formula>
    </cfRule>
  </conditionalFormatting>
  <conditionalFormatting sqref="E51">
    <cfRule type="expression" dxfId="82" priority="8">
      <formula>$E$51&lt;&gt;$D$30</formula>
    </cfRule>
  </conditionalFormatting>
  <conditionalFormatting sqref="F51">
    <cfRule type="expression" dxfId="81" priority="7">
      <formula>$F$51&lt;&gt;$E$30</formula>
    </cfRule>
  </conditionalFormatting>
  <conditionalFormatting sqref="G51">
    <cfRule type="expression" dxfId="80" priority="6">
      <formula>$G$51&lt;&gt;$F$30</formula>
    </cfRule>
  </conditionalFormatting>
  <conditionalFormatting sqref="H51">
    <cfRule type="expression" dxfId="79" priority="5">
      <formula>$H$51&lt;&gt;$G$30</formula>
    </cfRule>
  </conditionalFormatting>
  <conditionalFormatting sqref="I51">
    <cfRule type="expression" dxfId="78" priority="4">
      <formula>$I$51&lt;&gt;$H$30</formula>
    </cfRule>
  </conditionalFormatting>
  <conditionalFormatting sqref="J51">
    <cfRule type="expression" dxfId="77" priority="3">
      <formula>$J$51&lt;&gt;$I$30</formula>
    </cfRule>
  </conditionalFormatting>
  <conditionalFormatting sqref="K51">
    <cfRule type="expression" dxfId="76" priority="2">
      <formula>$K$51&lt;&gt;$J$30</formula>
    </cfRule>
  </conditionalFormatting>
  <conditionalFormatting sqref="L51">
    <cfRule type="expression" dxfId="75" priority="1">
      <formula>$L$51&lt;&gt;$K$30</formula>
    </cfRule>
  </conditionalFormatting>
  <dataValidations count="1">
    <dataValidation type="list" allowBlank="1" showInputMessage="1" showErrorMessage="1" sqref="B56:B69">
      <formula1>$O$55:$O$56</formula1>
    </dataValidation>
  </dataValidations>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7"/>
  <sheetViews>
    <sheetView zoomScale="85" zoomScaleNormal="85" workbookViewId="0">
      <selection activeCell="C22" sqref="C22:K36"/>
    </sheetView>
  </sheetViews>
  <sheetFormatPr defaultRowHeight="12.55" x14ac:dyDescent="0.2"/>
  <cols>
    <col min="3" max="4" width="13" customWidth="1"/>
    <col min="5" max="5" width="12.5546875" customWidth="1"/>
    <col min="6" max="6" width="11.33203125" customWidth="1"/>
    <col min="7" max="7" width="15.33203125" customWidth="1"/>
    <col min="8" max="8" width="21.44140625" customWidth="1"/>
    <col min="9" max="9" width="11.6640625" customWidth="1"/>
    <col min="10" max="10" width="12.33203125" customWidth="1"/>
    <col min="11" max="11" width="15.33203125" bestFit="1" customWidth="1"/>
  </cols>
  <sheetData>
    <row r="1" spans="1:11" ht="12.7" customHeight="1" x14ac:dyDescent="0.2">
      <c r="A1" s="16" t="s">
        <v>0</v>
      </c>
      <c r="B1" s="16" t="s">
        <v>1</v>
      </c>
      <c r="C1" s="16" t="s">
        <v>2</v>
      </c>
      <c r="D1" s="16" t="s">
        <v>77</v>
      </c>
      <c r="E1" s="16" t="s">
        <v>3</v>
      </c>
      <c r="F1" s="16" t="s">
        <v>4</v>
      </c>
      <c r="G1" s="16" t="s">
        <v>5</v>
      </c>
      <c r="H1" s="16" t="s">
        <v>78</v>
      </c>
      <c r="I1" s="16" t="s">
        <v>6</v>
      </c>
      <c r="J1" s="16" t="s">
        <v>79</v>
      </c>
      <c r="K1" s="16" t="s">
        <v>177</v>
      </c>
    </row>
    <row r="2" spans="1:11" x14ac:dyDescent="0.2">
      <c r="A2" s="400">
        <f>+'Tabela I'!$K$2</f>
        <v>0</v>
      </c>
      <c r="B2" s="400">
        <f>+'Tabela I'!$K$1</f>
        <v>2020</v>
      </c>
      <c r="C2" s="9">
        <v>34</v>
      </c>
      <c r="D2" s="9">
        <f>'Tabela I'!B12</f>
        <v>1865</v>
      </c>
      <c r="E2" s="9">
        <f>'Tabela I'!D12</f>
        <v>132</v>
      </c>
      <c r="F2" s="9">
        <f>'Tabela I'!E12</f>
        <v>128</v>
      </c>
      <c r="G2" s="9">
        <f>'Tabela I'!F12</f>
        <v>13</v>
      </c>
      <c r="H2" s="9">
        <f>'Tabela I'!G12</f>
        <v>0</v>
      </c>
      <c r="I2" s="9">
        <f>'Tabela I'!H12</f>
        <v>4</v>
      </c>
      <c r="J2" s="9">
        <f>'Tabela I'!I12</f>
        <v>2</v>
      </c>
      <c r="K2" s="393">
        <f>'Tabela I'!K12</f>
        <v>0</v>
      </c>
    </row>
    <row r="3" spans="1:11" x14ac:dyDescent="0.2">
      <c r="A3" s="400">
        <f>+'Tabela I'!$K$2</f>
        <v>0</v>
      </c>
      <c r="B3" s="400">
        <f>+'Tabela I'!$K$1</f>
        <v>2020</v>
      </c>
      <c r="C3" s="9">
        <v>35</v>
      </c>
      <c r="D3" s="9">
        <f>'Tabela I'!B13</f>
        <v>995</v>
      </c>
      <c r="E3" s="9">
        <f>'Tabela I'!D13</f>
        <v>21</v>
      </c>
      <c r="F3" s="9">
        <f>'Tabela I'!E13</f>
        <v>41</v>
      </c>
      <c r="G3" s="9">
        <f>'Tabela I'!F13</f>
        <v>9</v>
      </c>
      <c r="H3" s="9">
        <f>'Tabela I'!G13</f>
        <v>0</v>
      </c>
      <c r="I3" s="9">
        <f>'Tabela I'!H13</f>
        <v>1</v>
      </c>
      <c r="J3" s="9">
        <f>'Tabela I'!I13</f>
        <v>1</v>
      </c>
      <c r="K3" s="393">
        <f>'Tabela I'!K13</f>
        <v>0</v>
      </c>
    </row>
    <row r="4" spans="1:11" x14ac:dyDescent="0.2">
      <c r="A4" s="400">
        <f>+'Tabela I'!$K$2</f>
        <v>0</v>
      </c>
      <c r="B4" s="400">
        <f>+'Tabela I'!$K$1</f>
        <v>2020</v>
      </c>
      <c r="C4" s="9">
        <v>90</v>
      </c>
      <c r="D4" s="9">
        <f>'Tabela I'!B14</f>
        <v>2091</v>
      </c>
      <c r="E4" s="9">
        <f>'Tabela I'!D14</f>
        <v>313</v>
      </c>
      <c r="F4" s="9">
        <f>'Tabela I'!E14</f>
        <v>528</v>
      </c>
      <c r="G4" s="9">
        <f>'Tabela I'!F14</f>
        <v>37</v>
      </c>
      <c r="H4" s="9">
        <f>'Tabela I'!G14</f>
        <v>0</v>
      </c>
      <c r="I4" s="9">
        <f>'Tabela I'!H14</f>
        <v>4</v>
      </c>
      <c r="J4" s="9">
        <f>'Tabela I'!I14</f>
        <v>4</v>
      </c>
      <c r="K4" s="393">
        <f>'Tabela I'!K14</f>
        <v>0</v>
      </c>
    </row>
    <row r="5" spans="1:11" x14ac:dyDescent="0.2">
      <c r="A5" s="400">
        <f>+'Tabela I'!$K$2</f>
        <v>0</v>
      </c>
      <c r="B5" s="400">
        <f>+'Tabela I'!$K$1</f>
        <v>2020</v>
      </c>
      <c r="C5" s="9">
        <v>36</v>
      </c>
      <c r="D5" s="9">
        <f>'Tabela I'!B15</f>
        <v>119</v>
      </c>
      <c r="E5" s="9">
        <f>'Tabela I'!D15</f>
        <v>18</v>
      </c>
      <c r="F5" s="9">
        <f>'Tabela I'!E15</f>
        <v>4</v>
      </c>
      <c r="G5" s="9">
        <f>'Tabela I'!F15</f>
        <v>0</v>
      </c>
      <c r="H5" s="9">
        <f>'Tabela I'!G15</f>
        <v>0</v>
      </c>
      <c r="I5" s="9">
        <f>'Tabela I'!H15</f>
        <v>1</v>
      </c>
      <c r="J5" s="9">
        <f>'Tabela I'!I15</f>
        <v>0</v>
      </c>
      <c r="K5" s="393">
        <f>'Tabela I'!K15</f>
        <v>0</v>
      </c>
    </row>
    <row r="6" spans="1:11" x14ac:dyDescent="0.2">
      <c r="A6" s="400">
        <f>+'Tabela I'!$K$2</f>
        <v>0</v>
      </c>
      <c r="B6" s="400">
        <f>+'Tabela I'!$K$1</f>
        <v>2020</v>
      </c>
      <c r="C6" s="9">
        <v>11</v>
      </c>
      <c r="D6" s="9">
        <f>'Tabela I'!B17</f>
        <v>78</v>
      </c>
      <c r="E6" s="9">
        <f>'Tabela I'!D17</f>
        <v>0</v>
      </c>
      <c r="F6" s="9">
        <f>'Tabela I'!E17</f>
        <v>23</v>
      </c>
      <c r="G6" s="9">
        <f>'Tabela I'!F17</f>
        <v>7</v>
      </c>
      <c r="H6" s="9">
        <f>'Tabela I'!G17</f>
        <v>0</v>
      </c>
      <c r="I6" s="9">
        <f>'Tabela I'!H17</f>
        <v>8</v>
      </c>
      <c r="J6" s="9">
        <f>'Tabela I'!I17</f>
        <v>2</v>
      </c>
      <c r="K6" s="393">
        <f>'Tabela I'!K17</f>
        <v>0</v>
      </c>
    </row>
    <row r="7" spans="1:11" x14ac:dyDescent="0.2">
      <c r="A7" s="400">
        <f>+'Tabela I'!$K$2</f>
        <v>0</v>
      </c>
      <c r="B7" s="400">
        <f>+'Tabela I'!$K$1</f>
        <v>2020</v>
      </c>
      <c r="C7" s="9">
        <v>37</v>
      </c>
      <c r="D7" s="9">
        <f>'Tabela I'!B18</f>
        <v>0</v>
      </c>
      <c r="E7" s="9">
        <f>'Tabela I'!D18</f>
        <v>0</v>
      </c>
      <c r="F7" s="9">
        <f>'Tabela I'!E18</f>
        <v>0</v>
      </c>
      <c r="G7" s="9">
        <f>'Tabela I'!F18</f>
        <v>0</v>
      </c>
      <c r="H7" s="9">
        <f>'Tabela I'!G18</f>
        <v>0</v>
      </c>
      <c r="I7" s="9">
        <f>'Tabela I'!H18</f>
        <v>1</v>
      </c>
      <c r="J7" s="9">
        <f>'Tabela I'!I18</f>
        <v>0</v>
      </c>
      <c r="K7" s="393">
        <f>'Tabela I'!K18</f>
        <v>0</v>
      </c>
    </row>
    <row r="8" spans="1:11" x14ac:dyDescent="0.2">
      <c r="A8" s="400">
        <f>+'Tabela I'!$K$2</f>
        <v>0</v>
      </c>
      <c r="B8" s="400">
        <f>+'Tabela I'!$K$1</f>
        <v>2020</v>
      </c>
      <c r="C8" s="9">
        <v>38</v>
      </c>
      <c r="D8" s="9">
        <f>'Tabela I'!B19</f>
        <v>0</v>
      </c>
      <c r="E8" s="9">
        <f>'Tabela I'!D19</f>
        <v>0</v>
      </c>
      <c r="F8" s="9">
        <f>'Tabela I'!E19</f>
        <v>0</v>
      </c>
      <c r="G8" s="9">
        <f>'Tabela I'!F19</f>
        <v>0</v>
      </c>
      <c r="H8" s="9">
        <f>'Tabela I'!G19</f>
        <v>0</v>
      </c>
      <c r="I8" s="9">
        <f>'Tabela I'!H19</f>
        <v>0</v>
      </c>
      <c r="J8" s="9">
        <f>'Tabela I'!I19</f>
        <v>0</v>
      </c>
      <c r="K8" s="393">
        <f>'Tabela I'!K19</f>
        <v>0</v>
      </c>
    </row>
    <row r="9" spans="1:11" x14ac:dyDescent="0.2">
      <c r="A9" s="400">
        <f>+'Tabela I'!$K$2</f>
        <v>0</v>
      </c>
      <c r="B9" s="400">
        <f>+'Tabela I'!$K$1</f>
        <v>2020</v>
      </c>
      <c r="C9" s="9">
        <v>40</v>
      </c>
      <c r="D9" s="9">
        <f>'Tabela I'!B20</f>
        <v>0</v>
      </c>
      <c r="E9" s="9">
        <f>'Tabela I'!D20</f>
        <v>0</v>
      </c>
      <c r="F9" s="9">
        <f>'Tabela I'!E20</f>
        <v>0</v>
      </c>
      <c r="G9" s="9">
        <f>'Tabela I'!F20</f>
        <v>0</v>
      </c>
      <c r="H9" s="9">
        <f>'Tabela I'!G20</f>
        <v>0</v>
      </c>
      <c r="I9" s="9">
        <f>'Tabela I'!H20</f>
        <v>0</v>
      </c>
      <c r="J9" s="9">
        <f>'Tabela I'!I20</f>
        <v>0</v>
      </c>
      <c r="K9" s="393">
        <f>'Tabela I'!K20</f>
        <v>0</v>
      </c>
    </row>
    <row r="10" spans="1:11" x14ac:dyDescent="0.2">
      <c r="A10" s="400">
        <f>+'Tabela I'!$K$2</f>
        <v>0</v>
      </c>
      <c r="B10" s="400">
        <f>+'Tabela I'!$K$1</f>
        <v>2020</v>
      </c>
      <c r="C10" s="9">
        <v>16</v>
      </c>
      <c r="D10" s="9">
        <f>'Tabela I'!B21</f>
        <v>520</v>
      </c>
      <c r="E10" s="9">
        <f>'Tabela I'!D21</f>
        <v>0</v>
      </c>
      <c r="F10" s="9">
        <f>'Tabela I'!E21</f>
        <v>268</v>
      </c>
      <c r="G10" s="9">
        <f>'Tabela I'!F21</f>
        <v>0</v>
      </c>
      <c r="H10" s="9">
        <f>'Tabela I'!G21</f>
        <v>0</v>
      </c>
      <c r="I10" s="9">
        <f>'Tabela I'!H21</f>
        <v>32</v>
      </c>
      <c r="J10" s="9">
        <f>'Tabela I'!I21</f>
        <v>3</v>
      </c>
      <c r="K10" s="393">
        <f>'Tabela I'!K21</f>
        <v>0</v>
      </c>
    </row>
    <row r="11" spans="1:11" x14ac:dyDescent="0.2">
      <c r="A11" s="400">
        <f>+'Tabela I'!$K$2</f>
        <v>0</v>
      </c>
      <c r="B11" s="400">
        <f>+'Tabela I'!$K$1</f>
        <v>2020</v>
      </c>
      <c r="C11" s="9">
        <v>13</v>
      </c>
      <c r="D11" s="9">
        <f>'Tabela I'!B22</f>
        <v>0</v>
      </c>
      <c r="E11" s="9">
        <f>'Tabela I'!D22</f>
        <v>0</v>
      </c>
      <c r="F11" s="9">
        <f>'Tabela I'!E22</f>
        <v>0</v>
      </c>
      <c r="G11" s="9">
        <f>'Tabela I'!F22</f>
        <v>0</v>
      </c>
      <c r="H11" s="9">
        <f>'Tabela I'!G22</f>
        <v>0</v>
      </c>
      <c r="I11" s="9">
        <f>'Tabela I'!H22</f>
        <v>0</v>
      </c>
      <c r="J11" s="9">
        <f>'Tabela I'!I22</f>
        <v>0</v>
      </c>
      <c r="K11" s="393">
        <f>'Tabela I'!K22</f>
        <v>0</v>
      </c>
    </row>
    <row r="12" spans="1:11" x14ac:dyDescent="0.2">
      <c r="A12" s="400">
        <f>+'Tabela I'!$K$2</f>
        <v>0</v>
      </c>
      <c r="B12" s="400">
        <f>+'Tabela I'!$K$1</f>
        <v>2020</v>
      </c>
      <c r="C12" s="9">
        <v>12</v>
      </c>
      <c r="D12" s="9">
        <f>'Tabela I'!B23</f>
        <v>0</v>
      </c>
      <c r="E12" s="9">
        <f>'Tabela I'!D23</f>
        <v>0</v>
      </c>
      <c r="F12" s="9">
        <f>'Tabela I'!E23</f>
        <v>0</v>
      </c>
      <c r="G12" s="9">
        <f>'Tabela I'!F23</f>
        <v>0</v>
      </c>
      <c r="H12" s="9">
        <f>'Tabela I'!G23</f>
        <v>0</v>
      </c>
      <c r="I12" s="9">
        <f>'Tabela I'!H23</f>
        <v>0</v>
      </c>
      <c r="J12" s="9">
        <f>'Tabela I'!I23</f>
        <v>0</v>
      </c>
      <c r="K12" s="393">
        <f>'Tabela I'!K23</f>
        <v>0</v>
      </c>
    </row>
    <row r="13" spans="1:11" x14ac:dyDescent="0.2">
      <c r="A13" s="400">
        <f>+'Tabela I'!$K$2</f>
        <v>0</v>
      </c>
      <c r="B13" s="400">
        <f>+'Tabela I'!$K$1</f>
        <v>2020</v>
      </c>
      <c r="C13" s="9">
        <v>39</v>
      </c>
      <c r="D13" s="9">
        <f>'Tabela I'!B24</f>
        <v>0</v>
      </c>
      <c r="E13" s="9">
        <f>'Tabela I'!D24</f>
        <v>0</v>
      </c>
      <c r="F13" s="9">
        <f>'Tabela I'!E24</f>
        <v>0</v>
      </c>
      <c r="G13" s="9">
        <f>'Tabela I'!F24</f>
        <v>0</v>
      </c>
      <c r="H13" s="9">
        <f>'Tabela I'!G24</f>
        <v>0</v>
      </c>
      <c r="I13" s="9">
        <f>'Tabela I'!H24</f>
        <v>0</v>
      </c>
      <c r="J13" s="9">
        <f>'Tabela I'!I24</f>
        <v>0</v>
      </c>
      <c r="K13" s="393">
        <f>'Tabela I'!K24</f>
        <v>0</v>
      </c>
    </row>
    <row r="14" spans="1:11" x14ac:dyDescent="0.2">
      <c r="A14" s="400">
        <f>+'Tabela I'!$K$2</f>
        <v>0</v>
      </c>
      <c r="B14" s="400">
        <f>+'Tabela I'!$K$1</f>
        <v>2020</v>
      </c>
      <c r="C14" s="9">
        <v>19</v>
      </c>
      <c r="D14" s="9">
        <f>'Tabela I'!B25</f>
        <v>0</v>
      </c>
      <c r="E14" s="9">
        <f>'Tabela I'!D25</f>
        <v>0</v>
      </c>
      <c r="F14" s="9">
        <f>'Tabela I'!E25</f>
        <v>0</v>
      </c>
      <c r="G14" s="9">
        <f>'Tabela I'!F25</f>
        <v>0</v>
      </c>
      <c r="H14" s="9">
        <f>'Tabela I'!G25</f>
        <v>0</v>
      </c>
      <c r="I14" s="9">
        <f>'Tabela I'!H25</f>
        <v>0</v>
      </c>
      <c r="J14" s="9">
        <f>'Tabela I'!I25</f>
        <v>0</v>
      </c>
      <c r="K14" s="393">
        <f>'Tabela I'!K25</f>
        <v>0</v>
      </c>
    </row>
    <row r="15" spans="1:11" x14ac:dyDescent="0.2">
      <c r="A15" s="400">
        <f>+'Tabela I'!$K$2</f>
        <v>0</v>
      </c>
      <c r="B15" s="400">
        <f>+'Tabela I'!$K$1</f>
        <v>2020</v>
      </c>
      <c r="C15" s="9">
        <v>52</v>
      </c>
      <c r="D15" s="9">
        <f>'Tabela I'!B27</f>
        <v>1166</v>
      </c>
      <c r="E15" s="9">
        <f>'Tabela I'!D27</f>
        <v>28</v>
      </c>
      <c r="F15" s="9">
        <f>'Tabela I'!E27</f>
        <v>165</v>
      </c>
      <c r="G15" s="9">
        <f>'Tabela I'!F27</f>
        <v>18</v>
      </c>
      <c r="H15" s="9">
        <f>'Tabela I'!G27</f>
        <v>0</v>
      </c>
      <c r="I15" s="9">
        <f>'Tabela I'!H27</f>
        <v>3</v>
      </c>
      <c r="J15" s="9">
        <f>'Tabela I'!I27</f>
        <v>0</v>
      </c>
      <c r="K15" s="393">
        <f>'Tabela I'!K27</f>
        <v>0</v>
      </c>
    </row>
    <row r="16" spans="1:11" x14ac:dyDescent="0.2">
      <c r="A16" s="400">
        <f>+'Tabela I'!$K$2</f>
        <v>0</v>
      </c>
      <c r="B16" s="400">
        <f>+'Tabela I'!$K$1</f>
        <v>2020</v>
      </c>
      <c r="C16" s="9">
        <v>56</v>
      </c>
      <c r="D16" s="9">
        <f>'Tabela I'!B28</f>
        <v>0</v>
      </c>
      <c r="E16" s="9">
        <f>'Tabela I'!D28</f>
        <v>0</v>
      </c>
      <c r="F16" s="9">
        <f>'Tabela I'!E28</f>
        <v>0</v>
      </c>
      <c r="G16" s="9">
        <f>'Tabela I'!F28</f>
        <v>0</v>
      </c>
      <c r="H16" s="9">
        <f>'Tabela I'!G28</f>
        <v>0</v>
      </c>
      <c r="I16" s="9">
        <f>'Tabela I'!H28</f>
        <v>0</v>
      </c>
      <c r="J16" s="9">
        <f>'Tabela I'!I28</f>
        <v>0</v>
      </c>
      <c r="K16" s="393">
        <f>'Tabela I'!K28</f>
        <v>0</v>
      </c>
    </row>
    <row r="17" spans="1:11" x14ac:dyDescent="0.2">
      <c r="D17">
        <f>SUM(D2:D16)</f>
        <v>6834</v>
      </c>
      <c r="E17">
        <f t="shared" ref="E17:K17" si="0">SUM(E2:E16)</f>
        <v>512</v>
      </c>
      <c r="F17">
        <f t="shared" si="0"/>
        <v>1157</v>
      </c>
      <c r="G17">
        <f t="shared" si="0"/>
        <v>84</v>
      </c>
      <c r="H17">
        <f t="shared" si="0"/>
        <v>0</v>
      </c>
      <c r="I17">
        <f t="shared" si="0"/>
        <v>54</v>
      </c>
      <c r="J17">
        <f t="shared" si="0"/>
        <v>12</v>
      </c>
      <c r="K17">
        <f t="shared" si="0"/>
        <v>0</v>
      </c>
    </row>
    <row r="21" spans="1:11" x14ac:dyDescent="0.2">
      <c r="A21" s="16" t="s">
        <v>0</v>
      </c>
      <c r="B21" s="16" t="s">
        <v>1</v>
      </c>
      <c r="C21" s="16" t="s">
        <v>125</v>
      </c>
      <c r="D21" s="16" t="s">
        <v>77</v>
      </c>
      <c r="E21" s="16" t="s">
        <v>3</v>
      </c>
      <c r="F21" s="16" t="s">
        <v>4</v>
      </c>
      <c r="G21" s="16" t="s">
        <v>5</v>
      </c>
      <c r="H21" s="16" t="s">
        <v>78</v>
      </c>
      <c r="I21" s="16" t="s">
        <v>6</v>
      </c>
      <c r="J21" s="16" t="s">
        <v>79</v>
      </c>
      <c r="K21" s="16" t="s">
        <v>177</v>
      </c>
    </row>
    <row r="22" spans="1:11" x14ac:dyDescent="0.2">
      <c r="A22" s="400">
        <f>+'Tabela I'!$K$2</f>
        <v>0</v>
      </c>
      <c r="B22" s="400">
        <f>+'Tabela I'!$K$1</f>
        <v>2020</v>
      </c>
      <c r="C22" s="393">
        <f>+'Tabela I'!A55</f>
        <v>0</v>
      </c>
      <c r="D22" s="393">
        <f>+'Tabela I'!C55</f>
        <v>0</v>
      </c>
      <c r="E22" s="393">
        <f>+'Tabela I'!E55</f>
        <v>0</v>
      </c>
      <c r="F22" s="393">
        <f>+'Tabela I'!F55</f>
        <v>0</v>
      </c>
      <c r="G22" s="393">
        <f>+'Tabela I'!G55</f>
        <v>0</v>
      </c>
      <c r="H22" s="393">
        <f>+'Tabela I'!H55</f>
        <v>0</v>
      </c>
      <c r="I22" s="393">
        <f>+'Tabela I'!I55</f>
        <v>0</v>
      </c>
      <c r="J22" s="393">
        <f>+'Tabela I'!J55</f>
        <v>0</v>
      </c>
      <c r="K22" s="393">
        <f>+'Tabela I'!L55</f>
        <v>0</v>
      </c>
    </row>
    <row r="23" spans="1:11" x14ac:dyDescent="0.2">
      <c r="A23" s="400">
        <f>+'Tabela I'!$K$2</f>
        <v>0</v>
      </c>
      <c r="B23" s="400">
        <f>+'Tabela I'!$K$1</f>
        <v>2020</v>
      </c>
      <c r="C23" s="393">
        <f>+'Tabela I'!A56</f>
        <v>0</v>
      </c>
      <c r="D23" s="393">
        <f>+'Tabela I'!C56</f>
        <v>0</v>
      </c>
      <c r="E23" s="393">
        <f>+'Tabela I'!E56</f>
        <v>0</v>
      </c>
      <c r="F23" s="393">
        <f>+'Tabela I'!F56</f>
        <v>0</v>
      </c>
      <c r="G23" s="393">
        <f>+'Tabela I'!G56</f>
        <v>0</v>
      </c>
      <c r="H23" s="393">
        <f>+'Tabela I'!H56</f>
        <v>0</v>
      </c>
      <c r="I23" s="393">
        <f>+'Tabela I'!I56</f>
        <v>0</v>
      </c>
      <c r="J23" s="393">
        <f>+'Tabela I'!J56</f>
        <v>0</v>
      </c>
      <c r="K23" s="393">
        <f>+'Tabela I'!L56</f>
        <v>0</v>
      </c>
    </row>
    <row r="24" spans="1:11" x14ac:dyDescent="0.2">
      <c r="A24" s="400">
        <f>+'Tabela I'!$K$2</f>
        <v>0</v>
      </c>
      <c r="B24" s="400">
        <f>+'Tabela I'!$K$1</f>
        <v>2020</v>
      </c>
      <c r="C24" s="393">
        <f>+'Tabela I'!A57</f>
        <v>0</v>
      </c>
      <c r="D24" s="393">
        <f>+'Tabela I'!C57</f>
        <v>0</v>
      </c>
      <c r="E24" s="393">
        <f>+'Tabela I'!E57</f>
        <v>0</v>
      </c>
      <c r="F24" s="393">
        <f>+'Tabela I'!F57</f>
        <v>0</v>
      </c>
      <c r="G24" s="393">
        <f>+'Tabela I'!G57</f>
        <v>0</v>
      </c>
      <c r="H24" s="393">
        <f>+'Tabela I'!H57</f>
        <v>0</v>
      </c>
      <c r="I24" s="393">
        <f>+'Tabela I'!I57</f>
        <v>0</v>
      </c>
      <c r="J24" s="393">
        <f>+'Tabela I'!J57</f>
        <v>0</v>
      </c>
      <c r="K24" s="393">
        <f>+'Tabela I'!L57</f>
        <v>0</v>
      </c>
    </row>
    <row r="25" spans="1:11" x14ac:dyDescent="0.2">
      <c r="A25" s="400">
        <f>+'Tabela I'!$K$2</f>
        <v>0</v>
      </c>
      <c r="B25" s="400">
        <f>+'Tabela I'!$K$1</f>
        <v>2020</v>
      </c>
      <c r="C25" s="393">
        <f>+'Tabela I'!A58</f>
        <v>0</v>
      </c>
      <c r="D25" s="393">
        <f>+'Tabela I'!C58</f>
        <v>0</v>
      </c>
      <c r="E25" s="393">
        <f>+'Tabela I'!E58</f>
        <v>0</v>
      </c>
      <c r="F25" s="393">
        <f>+'Tabela I'!F58</f>
        <v>0</v>
      </c>
      <c r="G25" s="393">
        <f>+'Tabela I'!G58</f>
        <v>0</v>
      </c>
      <c r="H25" s="393">
        <f>+'Tabela I'!H58</f>
        <v>0</v>
      </c>
      <c r="I25" s="393">
        <f>+'Tabela I'!I58</f>
        <v>0</v>
      </c>
      <c r="J25" s="393">
        <f>+'Tabela I'!J58</f>
        <v>0</v>
      </c>
      <c r="K25" s="393">
        <f>+'Tabela I'!L58</f>
        <v>0</v>
      </c>
    </row>
    <row r="26" spans="1:11" x14ac:dyDescent="0.2">
      <c r="A26" s="400">
        <f>+'Tabela I'!$K$2</f>
        <v>0</v>
      </c>
      <c r="B26" s="400">
        <f>+'Tabela I'!$K$1</f>
        <v>2020</v>
      </c>
      <c r="C26" s="393">
        <f>+'Tabela I'!A59</f>
        <v>0</v>
      </c>
      <c r="D26" s="393">
        <f>+'Tabela I'!C59</f>
        <v>0</v>
      </c>
      <c r="E26" s="393">
        <f>+'Tabela I'!E59</f>
        <v>0</v>
      </c>
      <c r="F26" s="393">
        <f>+'Tabela I'!F59</f>
        <v>0</v>
      </c>
      <c r="G26" s="393">
        <f>+'Tabela I'!G59</f>
        <v>0</v>
      </c>
      <c r="H26" s="393">
        <f>+'Tabela I'!H59</f>
        <v>0</v>
      </c>
      <c r="I26" s="393">
        <f>+'Tabela I'!I59</f>
        <v>0</v>
      </c>
      <c r="J26" s="393">
        <f>+'Tabela I'!J59</f>
        <v>0</v>
      </c>
      <c r="K26" s="393">
        <f>+'Tabela I'!L59</f>
        <v>0</v>
      </c>
    </row>
    <row r="27" spans="1:11" x14ac:dyDescent="0.2">
      <c r="A27" s="400">
        <f>+'Tabela I'!$K$2</f>
        <v>0</v>
      </c>
      <c r="B27" s="400">
        <f>+'Tabela I'!$K$1</f>
        <v>2020</v>
      </c>
      <c r="C27" s="393">
        <f>+'Tabela I'!A60</f>
        <v>0</v>
      </c>
      <c r="D27" s="393">
        <f>+'Tabela I'!C60</f>
        <v>0</v>
      </c>
      <c r="E27" s="393">
        <f>+'Tabela I'!E60</f>
        <v>0</v>
      </c>
      <c r="F27" s="393">
        <f>+'Tabela I'!F60</f>
        <v>0</v>
      </c>
      <c r="G27" s="393">
        <f>+'Tabela I'!G60</f>
        <v>0</v>
      </c>
      <c r="H27" s="393">
        <f>+'Tabela I'!H60</f>
        <v>0</v>
      </c>
      <c r="I27" s="393">
        <f>+'Tabela I'!I60</f>
        <v>0</v>
      </c>
      <c r="J27" s="393">
        <f>+'Tabela I'!J60</f>
        <v>0</v>
      </c>
      <c r="K27" s="393">
        <f>+'Tabela I'!L60</f>
        <v>0</v>
      </c>
    </row>
    <row r="28" spans="1:11" x14ac:dyDescent="0.2">
      <c r="A28" s="400">
        <f>+'Tabela I'!$K$2</f>
        <v>0</v>
      </c>
      <c r="B28" s="400">
        <f>+'Tabela I'!$K$1</f>
        <v>2020</v>
      </c>
      <c r="C28" s="393">
        <f>+'Tabela I'!A61</f>
        <v>0</v>
      </c>
      <c r="D28" s="393">
        <f>+'Tabela I'!C61</f>
        <v>0</v>
      </c>
      <c r="E28" s="393">
        <f>+'Tabela I'!E61</f>
        <v>0</v>
      </c>
      <c r="F28" s="393">
        <f>+'Tabela I'!F61</f>
        <v>0</v>
      </c>
      <c r="G28" s="393">
        <f>+'Tabela I'!G61</f>
        <v>0</v>
      </c>
      <c r="H28" s="393">
        <f>+'Tabela I'!H61</f>
        <v>0</v>
      </c>
      <c r="I28" s="393">
        <f>+'Tabela I'!I61</f>
        <v>0</v>
      </c>
      <c r="J28" s="393">
        <f>+'Tabela I'!J61</f>
        <v>0</v>
      </c>
      <c r="K28" s="393">
        <f>+'Tabela I'!L61</f>
        <v>0</v>
      </c>
    </row>
    <row r="29" spans="1:11" x14ac:dyDescent="0.2">
      <c r="A29" s="400">
        <f>+'Tabela I'!$K$2</f>
        <v>0</v>
      </c>
      <c r="B29" s="400">
        <f>+'Tabela I'!$K$1</f>
        <v>2020</v>
      </c>
      <c r="C29" s="393">
        <f>+'Tabela I'!A62</f>
        <v>0</v>
      </c>
      <c r="D29" s="393">
        <f>+'Tabela I'!C62</f>
        <v>0</v>
      </c>
      <c r="E29" s="393">
        <f>+'Tabela I'!E62</f>
        <v>0</v>
      </c>
      <c r="F29" s="393">
        <f>+'Tabela I'!F62</f>
        <v>0</v>
      </c>
      <c r="G29" s="393">
        <f>+'Tabela I'!G62</f>
        <v>0</v>
      </c>
      <c r="H29" s="393">
        <f>+'Tabela I'!H62</f>
        <v>0</v>
      </c>
      <c r="I29" s="393">
        <f>+'Tabela I'!I62</f>
        <v>0</v>
      </c>
      <c r="J29" s="393">
        <f>+'Tabela I'!J62</f>
        <v>0</v>
      </c>
      <c r="K29" s="393">
        <f>+'Tabela I'!L62</f>
        <v>0</v>
      </c>
    </row>
    <row r="30" spans="1:11" x14ac:dyDescent="0.2">
      <c r="A30" s="400">
        <f>+'Tabela I'!$K$2</f>
        <v>0</v>
      </c>
      <c r="B30" s="400">
        <f>+'Tabela I'!$K$1</f>
        <v>2020</v>
      </c>
      <c r="C30" s="393">
        <f>+'Tabela I'!A63</f>
        <v>0</v>
      </c>
      <c r="D30" s="393">
        <f>+'Tabela I'!C63</f>
        <v>0</v>
      </c>
      <c r="E30" s="393">
        <f>+'Tabela I'!E63</f>
        <v>0</v>
      </c>
      <c r="F30" s="393">
        <f>+'Tabela I'!F63</f>
        <v>0</v>
      </c>
      <c r="G30" s="393">
        <f>+'Tabela I'!G63</f>
        <v>0</v>
      </c>
      <c r="H30" s="393">
        <f>+'Tabela I'!H63</f>
        <v>0</v>
      </c>
      <c r="I30" s="393">
        <f>+'Tabela I'!I63</f>
        <v>0</v>
      </c>
      <c r="J30" s="393">
        <f>+'Tabela I'!J63</f>
        <v>0</v>
      </c>
      <c r="K30" s="393">
        <f>+'Tabela I'!L63</f>
        <v>0</v>
      </c>
    </row>
    <row r="31" spans="1:11" x14ac:dyDescent="0.2">
      <c r="A31" s="400">
        <f>+'Tabela I'!$K$2</f>
        <v>0</v>
      </c>
      <c r="B31" s="400">
        <f>+'Tabela I'!$K$1</f>
        <v>2020</v>
      </c>
      <c r="C31" s="393">
        <f>+'Tabela I'!A64</f>
        <v>0</v>
      </c>
      <c r="D31" s="393">
        <f>+'Tabela I'!C64</f>
        <v>0</v>
      </c>
      <c r="E31" s="393">
        <f>+'Tabela I'!E64</f>
        <v>0</v>
      </c>
      <c r="F31" s="393">
        <f>+'Tabela I'!F64</f>
        <v>0</v>
      </c>
      <c r="G31" s="393">
        <f>+'Tabela I'!G64</f>
        <v>0</v>
      </c>
      <c r="H31" s="393">
        <f>+'Tabela I'!H64</f>
        <v>0</v>
      </c>
      <c r="I31" s="393">
        <f>+'Tabela I'!I64</f>
        <v>0</v>
      </c>
      <c r="J31" s="393">
        <f>+'Tabela I'!J64</f>
        <v>0</v>
      </c>
      <c r="K31" s="393">
        <f>+'Tabela I'!L64</f>
        <v>0</v>
      </c>
    </row>
    <row r="32" spans="1:11" x14ac:dyDescent="0.2">
      <c r="A32" s="400">
        <f>+'Tabela I'!$K$2</f>
        <v>0</v>
      </c>
      <c r="B32" s="400">
        <f>+'Tabela I'!$K$1</f>
        <v>2020</v>
      </c>
      <c r="C32" s="393">
        <f>+'Tabela I'!A65</f>
        <v>0</v>
      </c>
      <c r="D32" s="393">
        <f>+'Tabela I'!C65</f>
        <v>0</v>
      </c>
      <c r="E32" s="393">
        <f>+'Tabela I'!E65</f>
        <v>0</v>
      </c>
      <c r="F32" s="393">
        <f>+'Tabela I'!F65</f>
        <v>0</v>
      </c>
      <c r="G32" s="393">
        <f>+'Tabela I'!G65</f>
        <v>0</v>
      </c>
      <c r="H32" s="393">
        <f>+'Tabela I'!H65</f>
        <v>0</v>
      </c>
      <c r="I32" s="393">
        <f>+'Tabela I'!I65</f>
        <v>0</v>
      </c>
      <c r="J32" s="393">
        <f>+'Tabela I'!J65</f>
        <v>0</v>
      </c>
      <c r="K32" s="393">
        <f>+'Tabela I'!L65</f>
        <v>0</v>
      </c>
    </row>
    <row r="33" spans="1:11" x14ac:dyDescent="0.2">
      <c r="A33" s="400">
        <f>+'Tabela I'!$K$2</f>
        <v>0</v>
      </c>
      <c r="B33" s="400">
        <f>+'Tabela I'!$K$1</f>
        <v>2020</v>
      </c>
      <c r="C33" s="393">
        <f>+'Tabela I'!A66</f>
        <v>0</v>
      </c>
      <c r="D33" s="393">
        <f>+'Tabela I'!C66</f>
        <v>0</v>
      </c>
      <c r="E33" s="393">
        <f>+'Tabela I'!E66</f>
        <v>0</v>
      </c>
      <c r="F33" s="393">
        <f>+'Tabela I'!F66</f>
        <v>0</v>
      </c>
      <c r="G33" s="393">
        <f>+'Tabela I'!G66</f>
        <v>0</v>
      </c>
      <c r="H33" s="393">
        <f>+'Tabela I'!H66</f>
        <v>0</v>
      </c>
      <c r="I33" s="393">
        <f>+'Tabela I'!I66</f>
        <v>0</v>
      </c>
      <c r="J33" s="393">
        <f>+'Tabela I'!J66</f>
        <v>0</v>
      </c>
      <c r="K33" s="393">
        <f>+'Tabela I'!L66</f>
        <v>0</v>
      </c>
    </row>
    <row r="34" spans="1:11" x14ac:dyDescent="0.2">
      <c r="A34" s="400">
        <f>+'Tabela I'!$K$2</f>
        <v>0</v>
      </c>
      <c r="B34" s="400">
        <f>+'Tabela I'!$K$1</f>
        <v>2020</v>
      </c>
      <c r="C34" s="393">
        <f>+'Tabela I'!A67</f>
        <v>0</v>
      </c>
      <c r="D34" s="393">
        <f>+'Tabela I'!C67</f>
        <v>0</v>
      </c>
      <c r="E34" s="393">
        <f>+'Tabela I'!E67</f>
        <v>0</v>
      </c>
      <c r="F34" s="393">
        <f>+'Tabela I'!F67</f>
        <v>0</v>
      </c>
      <c r="G34" s="393">
        <f>+'Tabela I'!G67</f>
        <v>0</v>
      </c>
      <c r="H34" s="393">
        <f>+'Tabela I'!H67</f>
        <v>0</v>
      </c>
      <c r="I34" s="393">
        <f>+'Tabela I'!I67</f>
        <v>0</v>
      </c>
      <c r="J34" s="393">
        <f>+'Tabela I'!J67</f>
        <v>0</v>
      </c>
      <c r="K34" s="393">
        <f>+'Tabela I'!L67</f>
        <v>0</v>
      </c>
    </row>
    <row r="35" spans="1:11" x14ac:dyDescent="0.2">
      <c r="A35" s="400">
        <f>+'Tabela I'!$K$2</f>
        <v>0</v>
      </c>
      <c r="B35" s="400">
        <f>+'Tabela I'!$K$1</f>
        <v>2020</v>
      </c>
      <c r="C35" s="393">
        <f>+'Tabela I'!A68</f>
        <v>0</v>
      </c>
      <c r="D35" s="393">
        <f>+'Tabela I'!C68</f>
        <v>0</v>
      </c>
      <c r="E35" s="393">
        <f>+'Tabela I'!E68</f>
        <v>0</v>
      </c>
      <c r="F35" s="393">
        <f>+'Tabela I'!F68</f>
        <v>0</v>
      </c>
      <c r="G35" s="393">
        <f>+'Tabela I'!G68</f>
        <v>0</v>
      </c>
      <c r="H35" s="393">
        <f>+'Tabela I'!H68</f>
        <v>0</v>
      </c>
      <c r="I35" s="393">
        <f>+'Tabela I'!I68</f>
        <v>0</v>
      </c>
      <c r="J35" s="393">
        <f>+'Tabela I'!J68</f>
        <v>0</v>
      </c>
      <c r="K35" s="393">
        <f>+'Tabela I'!L68</f>
        <v>0</v>
      </c>
    </row>
    <row r="36" spans="1:11" x14ac:dyDescent="0.2">
      <c r="A36" s="400">
        <f>+'Tabela I'!$K$2</f>
        <v>0</v>
      </c>
      <c r="B36" s="400">
        <f>+'Tabela I'!$K$1</f>
        <v>2020</v>
      </c>
      <c r="C36" s="393">
        <f>+'Tabela I'!A69</f>
        <v>0</v>
      </c>
      <c r="D36" s="393">
        <f>+'Tabela I'!C69</f>
        <v>0</v>
      </c>
      <c r="E36" s="393">
        <f>+'Tabela I'!E69</f>
        <v>0</v>
      </c>
      <c r="F36" s="393">
        <f>+'Tabela I'!F69</f>
        <v>0</v>
      </c>
      <c r="G36" s="393">
        <f>+'Tabela I'!G69</f>
        <v>0</v>
      </c>
      <c r="H36" s="393">
        <f>+'Tabela I'!H69</f>
        <v>0</v>
      </c>
      <c r="I36" s="393">
        <f>+'Tabela I'!I69</f>
        <v>0</v>
      </c>
      <c r="J36" s="393">
        <f>+'Tabela I'!J69</f>
        <v>0</v>
      </c>
      <c r="K36" s="393">
        <f>+'Tabela I'!L69</f>
        <v>0</v>
      </c>
    </row>
    <row r="37" spans="1:11" x14ac:dyDescent="0.2">
      <c r="D37" s="505">
        <f>SUM(D22:D36)</f>
        <v>0</v>
      </c>
      <c r="E37" s="505">
        <f t="shared" ref="E37:K37" si="1">SUM(E22:E36)</f>
        <v>0</v>
      </c>
      <c r="F37" s="505">
        <f t="shared" si="1"/>
        <v>0</v>
      </c>
      <c r="G37" s="505">
        <f t="shared" si="1"/>
        <v>0</v>
      </c>
      <c r="H37" s="505">
        <f t="shared" si="1"/>
        <v>0</v>
      </c>
      <c r="I37" s="505">
        <f t="shared" si="1"/>
        <v>0</v>
      </c>
      <c r="J37" s="505">
        <f t="shared" si="1"/>
        <v>0</v>
      </c>
      <c r="K37" s="505">
        <f t="shared" si="1"/>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dimension ref="A1:AF189"/>
  <sheetViews>
    <sheetView showGridLines="0" tabSelected="1" view="pageBreakPreview" topLeftCell="B1" zoomScale="80" zoomScaleNormal="100" zoomScaleSheetLayoutView="80" workbookViewId="0">
      <pane ySplit="7" topLeftCell="A8" activePane="bottomLeft" state="frozen"/>
      <selection activeCell="B7" sqref="B7:B8"/>
      <selection pane="bottomLeft" activeCell="M17" sqref="M17"/>
    </sheetView>
  </sheetViews>
  <sheetFormatPr defaultColWidth="9.109375" defaultRowHeight="15.05" x14ac:dyDescent="0.3"/>
  <cols>
    <col min="1" max="1" width="6.33203125" style="172" customWidth="1"/>
    <col min="2" max="2" width="26.109375" style="175" customWidth="1"/>
    <col min="3" max="3" width="11" style="175" hidden="1" customWidth="1"/>
    <col min="4" max="4" width="20.44140625" style="175" customWidth="1"/>
    <col min="5" max="5" width="22" style="176" customWidth="1"/>
    <col min="6" max="6" width="7.109375" style="176" hidden="1" customWidth="1"/>
    <col min="7" max="7" width="21.6640625" style="172" customWidth="1"/>
    <col min="8" max="8" width="11.44140625" style="173" customWidth="1"/>
    <col min="9" max="9" width="11" style="173" customWidth="1"/>
    <col min="10" max="10" width="13.44140625" style="174" customWidth="1"/>
    <col min="11" max="11" width="14.6640625" style="172" customWidth="1"/>
    <col min="12" max="13" width="13.5546875" style="172" customWidth="1"/>
    <col min="14" max="14" width="14.44140625" style="172" customWidth="1"/>
    <col min="15" max="15" width="14.6640625" style="172" customWidth="1"/>
    <col min="16" max="16" width="15.5546875" style="172" customWidth="1"/>
    <col min="17" max="17" width="10.44140625" style="172" customWidth="1"/>
    <col min="18" max="18" width="10.6640625" style="172" customWidth="1"/>
    <col min="19" max="20" width="15.5546875" style="172" customWidth="1"/>
    <col min="21" max="21" width="12.33203125" style="172" customWidth="1"/>
    <col min="22" max="22" width="12.88671875" style="172" hidden="1" customWidth="1"/>
    <col min="23" max="23" width="7.44140625" style="172" hidden="1" customWidth="1"/>
    <col min="24" max="24" width="6.88671875" style="172" hidden="1" customWidth="1"/>
    <col min="25" max="26" width="6.109375" style="172" hidden="1" customWidth="1"/>
    <col min="27" max="29" width="9.109375" style="172" hidden="1" customWidth="1"/>
    <col min="30" max="31" width="9.109375" style="172" customWidth="1"/>
    <col min="32" max="16384" width="9.109375" style="172"/>
  </cols>
  <sheetData>
    <row r="1" spans="1:31" s="101" customFormat="1" ht="21" customHeight="1" x14ac:dyDescent="0.25">
      <c r="A1" s="100" t="str">
        <f>'Tabela I'!A1</f>
        <v>Kantonalni/Okružni sud:</v>
      </c>
      <c r="C1" s="258"/>
      <c r="D1" s="399" t="str">
        <f>'Tabela I'!C1</f>
        <v>KANTONALNI SUD U SARAJEVU</v>
      </c>
      <c r="E1" s="102"/>
      <c r="F1" s="103"/>
      <c r="G1" s="104"/>
      <c r="H1" s="105"/>
      <c r="I1" s="106"/>
      <c r="V1" s="107"/>
    </row>
    <row r="2" spans="1:31" s="101" customFormat="1" ht="18" customHeight="1" x14ac:dyDescent="0.25">
      <c r="A2" s="108" t="s">
        <v>28</v>
      </c>
      <c r="C2" s="109" t="s">
        <v>236</v>
      </c>
      <c r="D2" s="588" t="str">
        <f>'Tabela I'!B2</f>
        <v>1.1.2020.-31.12.2020.</v>
      </c>
      <c r="E2" s="102"/>
      <c r="F2" s="110"/>
      <c r="G2" s="104"/>
      <c r="H2" s="105"/>
      <c r="I2" s="106"/>
    </row>
    <row r="3" spans="1:31" s="101" customFormat="1" ht="43.55" customHeight="1" x14ac:dyDescent="0.3">
      <c r="A3" s="679" t="s">
        <v>243</v>
      </c>
      <c r="B3" s="679"/>
      <c r="C3" s="679"/>
      <c r="D3" s="679"/>
      <c r="E3" s="679"/>
      <c r="F3" s="679"/>
      <c r="G3" s="679"/>
      <c r="H3" s="679"/>
      <c r="I3" s="679"/>
      <c r="J3" s="679"/>
      <c r="K3" s="679"/>
      <c r="L3" s="679"/>
      <c r="M3" s="679"/>
      <c r="N3" s="679"/>
      <c r="O3" s="679"/>
      <c r="P3" s="679"/>
      <c r="Q3" s="679"/>
      <c r="R3" s="679"/>
      <c r="S3" s="679"/>
      <c r="T3" s="679"/>
      <c r="U3" s="679"/>
      <c r="V3" s="679"/>
    </row>
    <row r="4" spans="1:31" s="101" customFormat="1" ht="5.35" customHeight="1" thickBot="1" x14ac:dyDescent="0.35">
      <c r="A4" s="431"/>
      <c r="B4" s="104"/>
      <c r="C4" s="111"/>
      <c r="D4" s="111"/>
      <c r="E4" s="111"/>
      <c r="F4" s="104"/>
      <c r="G4" s="104"/>
      <c r="H4" s="105"/>
      <c r="I4" s="106"/>
    </row>
    <row r="5" spans="1:31" s="115" customFormat="1" ht="59.95" customHeight="1" x14ac:dyDescent="0.3">
      <c r="A5" s="663" t="s">
        <v>84</v>
      </c>
      <c r="B5" s="665" t="s">
        <v>197</v>
      </c>
      <c r="C5" s="661" t="s">
        <v>95</v>
      </c>
      <c r="D5" s="661" t="s">
        <v>96</v>
      </c>
      <c r="E5" s="661" t="s">
        <v>86</v>
      </c>
      <c r="F5" s="661"/>
      <c r="G5" s="661" t="s">
        <v>198</v>
      </c>
      <c r="H5" s="667" t="s">
        <v>168</v>
      </c>
      <c r="I5" s="667"/>
      <c r="J5" s="661" t="s">
        <v>199</v>
      </c>
      <c r="K5" s="661" t="s">
        <v>259</v>
      </c>
      <c r="L5" s="661" t="s">
        <v>107</v>
      </c>
      <c r="M5" s="661" t="s">
        <v>200</v>
      </c>
      <c r="N5" s="661" t="s">
        <v>201</v>
      </c>
      <c r="O5" s="661" t="s">
        <v>244</v>
      </c>
      <c r="P5" s="661" t="s">
        <v>245</v>
      </c>
      <c r="Q5" s="668" t="s">
        <v>202</v>
      </c>
      <c r="R5" s="668"/>
      <c r="S5" s="668"/>
      <c r="T5" s="668"/>
      <c r="U5" s="668"/>
      <c r="V5" s="651" t="s">
        <v>97</v>
      </c>
      <c r="W5" s="112" t="s">
        <v>93</v>
      </c>
      <c r="X5" s="112" t="s">
        <v>94</v>
      </c>
      <c r="Y5" s="112" t="s">
        <v>98</v>
      </c>
      <c r="Z5" s="113" t="s">
        <v>99</v>
      </c>
      <c r="AA5" s="114" t="s">
        <v>266</v>
      </c>
      <c r="AB5" s="114"/>
      <c r="AC5" s="114"/>
      <c r="AD5" s="114"/>
    </row>
    <row r="6" spans="1:31" s="115" customFormat="1" ht="87.05" customHeight="1" x14ac:dyDescent="0.3">
      <c r="A6" s="664"/>
      <c r="B6" s="666"/>
      <c r="C6" s="662"/>
      <c r="D6" s="662"/>
      <c r="E6" s="662"/>
      <c r="F6" s="662"/>
      <c r="G6" s="662"/>
      <c r="H6" s="116" t="s">
        <v>100</v>
      </c>
      <c r="I6" s="116" t="s">
        <v>101</v>
      </c>
      <c r="J6" s="662"/>
      <c r="K6" s="662"/>
      <c r="L6" s="662"/>
      <c r="M6" s="662"/>
      <c r="N6" s="662"/>
      <c r="O6" s="662"/>
      <c r="P6" s="662"/>
      <c r="Q6" s="420" t="s">
        <v>113</v>
      </c>
      <c r="R6" s="420" t="s">
        <v>114</v>
      </c>
      <c r="S6" s="420" t="s">
        <v>115</v>
      </c>
      <c r="T6" s="420" t="s">
        <v>116</v>
      </c>
      <c r="U6" s="420" t="s">
        <v>117</v>
      </c>
      <c r="V6" s="652"/>
      <c r="W6" s="112"/>
      <c r="X6" s="112"/>
      <c r="Y6" s="112"/>
      <c r="Z6" s="113"/>
      <c r="AA6" s="114"/>
      <c r="AB6" s="114"/>
      <c r="AC6" s="114"/>
      <c r="AD6" s="114"/>
    </row>
    <row r="7" spans="1:31" s="124" customFormat="1" ht="13.5" customHeight="1" x14ac:dyDescent="0.3">
      <c r="A7" s="432" t="s">
        <v>8</v>
      </c>
      <c r="B7" s="117" t="s">
        <v>9</v>
      </c>
      <c r="C7" s="117" t="s">
        <v>10</v>
      </c>
      <c r="D7" s="117" t="s">
        <v>10</v>
      </c>
      <c r="E7" s="117" t="s">
        <v>12</v>
      </c>
      <c r="F7" s="117"/>
      <c r="G7" s="117" t="s">
        <v>17</v>
      </c>
      <c r="H7" s="117" t="s">
        <v>18</v>
      </c>
      <c r="I7" s="117" t="s">
        <v>24</v>
      </c>
      <c r="J7" s="117" t="s">
        <v>80</v>
      </c>
      <c r="K7" s="117" t="s">
        <v>71</v>
      </c>
      <c r="L7" s="117" t="s">
        <v>72</v>
      </c>
      <c r="M7" s="117" t="s">
        <v>73</v>
      </c>
      <c r="N7" s="117" t="s">
        <v>87</v>
      </c>
      <c r="O7" s="117" t="s">
        <v>88</v>
      </c>
      <c r="P7" s="118" t="s">
        <v>89</v>
      </c>
      <c r="Q7" s="119" t="s">
        <v>90</v>
      </c>
      <c r="R7" s="120" t="s">
        <v>91</v>
      </c>
      <c r="S7" s="120" t="s">
        <v>92</v>
      </c>
      <c r="T7" s="120" t="s">
        <v>118</v>
      </c>
      <c r="U7" s="118" t="s">
        <v>119</v>
      </c>
      <c r="V7" s="121" t="s">
        <v>120</v>
      </c>
      <c r="W7" s="92">
        <v>1</v>
      </c>
      <c r="X7" s="92">
        <v>0.9</v>
      </c>
      <c r="Y7" s="92">
        <v>0.8</v>
      </c>
      <c r="Z7" s="92">
        <v>0.5</v>
      </c>
      <c r="AA7" s="92">
        <v>0.25</v>
      </c>
      <c r="AB7" s="122" t="s">
        <v>102</v>
      </c>
      <c r="AC7" s="123"/>
      <c r="AD7" s="123"/>
      <c r="AE7" s="123"/>
    </row>
    <row r="8" spans="1:31" s="134" customFormat="1" x14ac:dyDescent="0.3">
      <c r="A8" s="653">
        <v>1</v>
      </c>
      <c r="B8" s="655" t="s">
        <v>277</v>
      </c>
      <c r="C8" s="657"/>
      <c r="D8" s="659"/>
      <c r="E8" s="116" t="s">
        <v>104</v>
      </c>
      <c r="F8" s="125"/>
      <c r="G8" s="126" t="s">
        <v>102</v>
      </c>
      <c r="H8" s="592" t="s">
        <v>346</v>
      </c>
      <c r="I8" s="592" t="s">
        <v>347</v>
      </c>
      <c r="J8" s="128">
        <v>262</v>
      </c>
      <c r="K8" s="129"/>
      <c r="L8" s="130">
        <v>7.8100000000000003E-2</v>
      </c>
      <c r="M8" s="130"/>
      <c r="N8" s="130"/>
      <c r="O8" s="93">
        <f t="shared" ref="O8:O10" si="0">IF(G8="","",IF(G8="Ne treba raditi na predm.",1+SUM(L8:N8),(SUM(L8:N8)/G8)))</f>
        <v>1.0781000000000001</v>
      </c>
      <c r="P8" s="131">
        <f t="shared" ref="P8:P10" si="1">IF(K8&gt;0,O8*(J8/(J8-K8)),O8)</f>
        <v>1.0781000000000001</v>
      </c>
      <c r="Q8" s="259"/>
      <c r="R8" s="260"/>
      <c r="S8" s="260"/>
      <c r="T8" s="260"/>
      <c r="U8" s="132" t="str">
        <f>IF(Q8="","",R8/(Q8-S8))</f>
        <v/>
      </c>
      <c r="V8" s="133" t="str">
        <f>IF(P8="","",IF(C8="Ne","",IF(G8="Ne treba raditi na predm.","",IF(P8&gt;1,10,IF(U8="",IF(P8&gt;0.9,8,IF(P8&gt;0.8,6,IF(P8&gt;0.7,4,IF(P8&gt;0.6,2,0)))),IF(U8=1,10,IF(U8&gt;0.9,8,IF(U8&gt;0.8,6,IF(U8&gt;0.7,5,IF(U8&gt;0.6,4,IF(U8&gt;0.5,2,0)))))))))))</f>
        <v/>
      </c>
      <c r="W8" s="94">
        <v>0.7</v>
      </c>
      <c r="X8" s="94">
        <v>0.5</v>
      </c>
      <c r="Y8" s="94">
        <v>0.4</v>
      </c>
      <c r="Z8" s="94">
        <v>0.3</v>
      </c>
      <c r="AA8" s="122" t="s">
        <v>102</v>
      </c>
      <c r="AB8" s="112"/>
      <c r="AC8" s="114"/>
      <c r="AD8" s="114"/>
      <c r="AE8" s="114"/>
    </row>
    <row r="9" spans="1:31" s="134" customFormat="1" ht="15.65" thickBot="1" x14ac:dyDescent="0.35">
      <c r="A9" s="654"/>
      <c r="B9" s="656"/>
      <c r="C9" s="658"/>
      <c r="D9" s="660"/>
      <c r="E9" s="135" t="s">
        <v>104</v>
      </c>
      <c r="F9" s="136"/>
      <c r="G9" s="137"/>
      <c r="H9" s="178"/>
      <c r="I9" s="178"/>
      <c r="J9" s="138">
        <v>262</v>
      </c>
      <c r="K9" s="139"/>
      <c r="L9" s="140"/>
      <c r="M9" s="140"/>
      <c r="N9" s="141"/>
      <c r="O9" s="95" t="str">
        <f t="shared" si="0"/>
        <v/>
      </c>
      <c r="P9" s="142" t="str">
        <f t="shared" si="1"/>
        <v/>
      </c>
      <c r="Q9" s="261"/>
      <c r="R9" s="262"/>
      <c r="S9" s="262"/>
      <c r="T9" s="262"/>
      <c r="U9" s="142" t="str">
        <f t="shared" ref="U9:U72" si="2">IF(Q9="","",R9/(Q9-S9))</f>
        <v/>
      </c>
      <c r="V9" s="484" t="str">
        <f>IF(P9="","",IF(C9="Ne","",IF(G9="Ne treba raditi na predm.","",IF(P9&gt;1,10,IF(U9="",IF(P9&gt;0.9,8,IF(P9&gt;0.8,6,IF(P9&gt;0.7,4,IF(P9&gt;0.6,2,0)))),IF(U9=1,10,IF(U9&gt;0.9,8,IF(U9&gt;0.8,6,IF(U9&gt;0.7,5,IF(U9&gt;0.6,4,IF(U9&gt;0.5,2,0)))))))))))</f>
        <v/>
      </c>
      <c r="W9" s="94"/>
      <c r="X9" s="94"/>
      <c r="Y9" s="94"/>
      <c r="Z9" s="94"/>
      <c r="AA9" s="122"/>
      <c r="AB9" s="112"/>
      <c r="AC9" s="114"/>
      <c r="AD9" s="114"/>
      <c r="AE9" s="114"/>
    </row>
    <row r="10" spans="1:31" s="112" customFormat="1" ht="15.65" thickTop="1" x14ac:dyDescent="0.25">
      <c r="A10" s="433">
        <v>2</v>
      </c>
      <c r="B10" s="589" t="s">
        <v>278</v>
      </c>
      <c r="C10" s="286"/>
      <c r="D10" s="591" t="s">
        <v>321</v>
      </c>
      <c r="E10" s="144" t="s">
        <v>98</v>
      </c>
      <c r="F10" s="179" t="str">
        <f t="shared" ref="F10:F13" si="3">IF(E10="Sudija",1,IF(E10="Stručni saradnik",1,""))</f>
        <v/>
      </c>
      <c r="G10" s="145">
        <v>0.8</v>
      </c>
      <c r="H10" s="593" t="s">
        <v>346</v>
      </c>
      <c r="I10" s="593" t="s">
        <v>348</v>
      </c>
      <c r="J10" s="147">
        <v>262</v>
      </c>
      <c r="K10" s="148">
        <v>5</v>
      </c>
      <c r="L10" s="149">
        <v>1.1258999999999999</v>
      </c>
      <c r="M10" s="149"/>
      <c r="N10" s="149"/>
      <c r="O10" s="96">
        <f t="shared" si="0"/>
        <v>1.4073749999999998</v>
      </c>
      <c r="P10" s="131">
        <f t="shared" si="1"/>
        <v>1.4347558365758752</v>
      </c>
      <c r="Q10" s="263"/>
      <c r="R10" s="264"/>
      <c r="S10" s="264"/>
      <c r="T10" s="264"/>
      <c r="U10" s="131" t="str">
        <f t="shared" si="2"/>
        <v/>
      </c>
      <c r="V10" s="150">
        <f>IF(P10="","",IF(C10="Ne","",IF(G10="Ne treba raditi na predm.","", IF(P10&gt;1,30,IF(U10="",IF(P10&gt;0.9,25,IF(P10&gt;0.8,20,IF(P10&gt;0.7,16,IF(P10&gt;0.6,10,IF(P10&gt;0.5,4,0))))),IF(U10=1,30,IF(U10&gt;0.9,25,IF(U10&gt;0.8,20,IF(U10&gt;0.7,15,IF(U10&gt;0.6,10,IF(U10&gt;0.5,5,0)))))))))))</f>
        <v>30</v>
      </c>
      <c r="W10" s="112" t="s">
        <v>103</v>
      </c>
      <c r="X10" s="112" t="s">
        <v>105</v>
      </c>
    </row>
    <row r="11" spans="1:31" s="112" customFormat="1" x14ac:dyDescent="0.25">
      <c r="A11" s="434">
        <v>3</v>
      </c>
      <c r="B11" s="590" t="s">
        <v>279</v>
      </c>
      <c r="C11" s="286"/>
      <c r="D11" s="589" t="s">
        <v>322</v>
      </c>
      <c r="E11" s="144" t="s">
        <v>93</v>
      </c>
      <c r="F11" s="180">
        <f t="shared" si="3"/>
        <v>1</v>
      </c>
      <c r="G11" s="145">
        <v>1</v>
      </c>
      <c r="H11" s="592" t="s">
        <v>346</v>
      </c>
      <c r="I11" s="592" t="s">
        <v>348</v>
      </c>
      <c r="J11" s="128">
        <v>262</v>
      </c>
      <c r="K11" s="148"/>
      <c r="L11" s="149">
        <v>1.0322</v>
      </c>
      <c r="M11" s="149"/>
      <c r="N11" s="149"/>
      <c r="O11" s="93">
        <f>IF(G11="","",IF(G11="Ne treba raditi na predm.",1+SUM(L11:N11),(SUM(L11:N11)/G11)))</f>
        <v>1.0322</v>
      </c>
      <c r="P11" s="131">
        <f>IF(K11&gt;0,O11*(J11/(J11-K11)),O11)</f>
        <v>1.0322</v>
      </c>
      <c r="Q11" s="259"/>
      <c r="R11" s="260"/>
      <c r="S11" s="260"/>
      <c r="T11" s="260"/>
      <c r="U11" s="132" t="str">
        <f t="shared" si="2"/>
        <v/>
      </c>
      <c r="V11" s="150">
        <f>IF(P11="","",IF(C11="Ne","",IF(G11="Ne treba raditi na predm.","", IF(P11&gt;1,30,IF(U11="",IF(P11&gt;0.9,25,IF(P11&gt;0.8,20,IF(P11&gt;0.7,16,IF(P11&gt;0.6,10,IF(P11&gt;0.5,4,0))))),IF(U11=1,30,IF(U11&gt;0.9,25,IF(U11&gt;0.8,20,IF(U11&gt;0.7,15,IF(U11&gt;0.6,10,IF(U11&gt;0.5,5,0)))))))))))</f>
        <v>30</v>
      </c>
    </row>
    <row r="12" spans="1:31" s="112" customFormat="1" x14ac:dyDescent="0.25">
      <c r="A12" s="434">
        <v>4</v>
      </c>
      <c r="B12" s="590" t="s">
        <v>280</v>
      </c>
      <c r="C12" s="286"/>
      <c r="D12" s="589" t="s">
        <v>322</v>
      </c>
      <c r="E12" s="144" t="s">
        <v>93</v>
      </c>
      <c r="F12" s="180">
        <f t="shared" si="3"/>
        <v>1</v>
      </c>
      <c r="G12" s="145">
        <v>1</v>
      </c>
      <c r="H12" s="592" t="s">
        <v>346</v>
      </c>
      <c r="I12" s="592" t="s">
        <v>348</v>
      </c>
      <c r="J12" s="128">
        <v>262</v>
      </c>
      <c r="K12" s="148">
        <v>13</v>
      </c>
      <c r="L12" s="149">
        <v>1.0892999999999999</v>
      </c>
      <c r="M12" s="149"/>
      <c r="N12" s="149"/>
      <c r="O12" s="93">
        <f t="shared" ref="O12:O75" si="4">IF(G12="","",IF(G12="Ne treba raditi na predm.",1+SUM(L12:N12),(SUM(L12:N12)/G12)))</f>
        <v>1.0892999999999999</v>
      </c>
      <c r="P12" s="131">
        <f t="shared" ref="P12:P75" si="5">IF(K12&gt;0,O12*(J12/(J12-K12)),O12)</f>
        <v>1.1461710843373494</v>
      </c>
      <c r="Q12" s="259"/>
      <c r="R12" s="260"/>
      <c r="S12" s="260"/>
      <c r="T12" s="260"/>
      <c r="U12" s="132" t="str">
        <f t="shared" si="2"/>
        <v/>
      </c>
      <c r="V12" s="150">
        <f t="shared" ref="V12:V75" si="6">IF(P12="","",IF(C12="Ne","",IF(G12="Ne treba raditi na predm.","", IF(P12&gt;1,30,IF(U12="",IF(P12&gt;0.9,25,IF(P12&gt;0.8,20,IF(P12&gt;0.7,16,IF(P12&gt;0.6,10,IF(P12&gt;0.5,4,0))))),IF(U12=1,30,IF(U12&gt;0.9,25,IF(U12&gt;0.8,20,IF(U12&gt;0.7,15,IF(U12&gt;0.6,10,IF(U12&gt;0.5,5,0)))))))))))</f>
        <v>30</v>
      </c>
    </row>
    <row r="13" spans="1:31" s="112" customFormat="1" x14ac:dyDescent="0.25">
      <c r="A13" s="434">
        <v>5</v>
      </c>
      <c r="B13" s="590" t="s">
        <v>281</v>
      </c>
      <c r="C13" s="286"/>
      <c r="D13" s="589" t="s">
        <v>322</v>
      </c>
      <c r="E13" s="144" t="s">
        <v>93</v>
      </c>
      <c r="F13" s="180">
        <f t="shared" si="3"/>
        <v>1</v>
      </c>
      <c r="G13" s="145">
        <v>1</v>
      </c>
      <c r="H13" s="592" t="s">
        <v>346</v>
      </c>
      <c r="I13" s="592" t="s">
        <v>348</v>
      </c>
      <c r="J13" s="128">
        <v>262</v>
      </c>
      <c r="K13" s="148">
        <v>22</v>
      </c>
      <c r="L13" s="149">
        <v>1.3183</v>
      </c>
      <c r="M13" s="149"/>
      <c r="N13" s="149"/>
      <c r="O13" s="93">
        <f>IF(G13="","",IF(G13="Ne treba raditi na predm.",1+SUM(L13:N13),(SUM(L13:N13)/G13)))</f>
        <v>1.3183</v>
      </c>
      <c r="P13" s="131">
        <f t="shared" si="5"/>
        <v>1.4391441666666667</v>
      </c>
      <c r="Q13" s="259"/>
      <c r="R13" s="260"/>
      <c r="S13" s="260"/>
      <c r="T13" s="260"/>
      <c r="U13" s="132" t="str">
        <f t="shared" si="2"/>
        <v/>
      </c>
      <c r="V13" s="150">
        <f t="shared" si="6"/>
        <v>30</v>
      </c>
    </row>
    <row r="14" spans="1:31" s="112" customFormat="1" x14ac:dyDescent="0.25">
      <c r="A14" s="434">
        <v>6</v>
      </c>
      <c r="B14" s="590" t="s">
        <v>282</v>
      </c>
      <c r="C14" s="286"/>
      <c r="D14" s="589" t="s">
        <v>322</v>
      </c>
      <c r="E14" s="144" t="s">
        <v>93</v>
      </c>
      <c r="F14" s="180">
        <f t="shared" ref="F14:F121" si="7">IF(E14="Sudija",1,IF(E14="Stručni saradnik",1,""))</f>
        <v>1</v>
      </c>
      <c r="G14" s="145">
        <v>1</v>
      </c>
      <c r="H14" s="592" t="s">
        <v>346</v>
      </c>
      <c r="I14" s="592" t="s">
        <v>348</v>
      </c>
      <c r="J14" s="128">
        <v>262</v>
      </c>
      <c r="K14" s="148">
        <v>34</v>
      </c>
      <c r="L14" s="149">
        <v>1.0141</v>
      </c>
      <c r="M14" s="149"/>
      <c r="N14" s="149"/>
      <c r="O14" s="93">
        <f t="shared" si="4"/>
        <v>1.0141</v>
      </c>
      <c r="P14" s="131">
        <f t="shared" si="5"/>
        <v>1.1653254385964913</v>
      </c>
      <c r="Q14" s="259"/>
      <c r="R14" s="260"/>
      <c r="S14" s="260"/>
      <c r="T14" s="260"/>
      <c r="U14" s="132" t="str">
        <f t="shared" si="2"/>
        <v/>
      </c>
      <c r="V14" s="150">
        <f t="shared" si="6"/>
        <v>30</v>
      </c>
    </row>
    <row r="15" spans="1:31" s="112" customFormat="1" x14ac:dyDescent="0.25">
      <c r="A15" s="434">
        <v>7</v>
      </c>
      <c r="B15" s="590" t="s">
        <v>283</v>
      </c>
      <c r="C15" s="286"/>
      <c r="D15" s="589" t="s">
        <v>322</v>
      </c>
      <c r="E15" s="144" t="s">
        <v>93</v>
      </c>
      <c r="F15" s="180">
        <f t="shared" si="7"/>
        <v>1</v>
      </c>
      <c r="G15" s="145">
        <v>1</v>
      </c>
      <c r="H15" s="592" t="s">
        <v>346</v>
      </c>
      <c r="I15" s="592" t="s">
        <v>348</v>
      </c>
      <c r="J15" s="128">
        <v>262</v>
      </c>
      <c r="K15" s="148">
        <v>4</v>
      </c>
      <c r="L15" s="149">
        <v>1.3264</v>
      </c>
      <c r="M15" s="149"/>
      <c r="N15" s="149"/>
      <c r="O15" s="93">
        <f t="shared" si="4"/>
        <v>1.3264</v>
      </c>
      <c r="P15" s="131">
        <f t="shared" si="5"/>
        <v>1.3469643410852714</v>
      </c>
      <c r="Q15" s="259"/>
      <c r="R15" s="260"/>
      <c r="S15" s="260"/>
      <c r="T15" s="260"/>
      <c r="U15" s="132" t="str">
        <f t="shared" si="2"/>
        <v/>
      </c>
      <c r="V15" s="150">
        <f t="shared" si="6"/>
        <v>30</v>
      </c>
    </row>
    <row r="16" spans="1:31" s="112" customFormat="1" x14ac:dyDescent="0.25">
      <c r="A16" s="434">
        <v>8</v>
      </c>
      <c r="B16" s="590" t="s">
        <v>284</v>
      </c>
      <c r="C16" s="286"/>
      <c r="D16" s="589" t="s">
        <v>322</v>
      </c>
      <c r="E16" s="144" t="s">
        <v>93</v>
      </c>
      <c r="F16" s="180">
        <f t="shared" si="7"/>
        <v>1</v>
      </c>
      <c r="G16" s="145">
        <v>1</v>
      </c>
      <c r="H16" s="592" t="s">
        <v>346</v>
      </c>
      <c r="I16" s="592" t="s">
        <v>348</v>
      </c>
      <c r="J16" s="128">
        <v>262</v>
      </c>
      <c r="K16" s="148"/>
      <c r="L16" s="149">
        <v>1.2395</v>
      </c>
      <c r="M16" s="149"/>
      <c r="N16" s="149"/>
      <c r="O16" s="93">
        <f t="shared" si="4"/>
        <v>1.2395</v>
      </c>
      <c r="P16" s="131">
        <f t="shared" si="5"/>
        <v>1.2395</v>
      </c>
      <c r="Q16" s="259"/>
      <c r="R16" s="260"/>
      <c r="S16" s="260"/>
      <c r="T16" s="260"/>
      <c r="U16" s="132" t="str">
        <f t="shared" si="2"/>
        <v/>
      </c>
      <c r="V16" s="150">
        <f t="shared" si="6"/>
        <v>30</v>
      </c>
    </row>
    <row r="17" spans="1:22" s="112" customFormat="1" x14ac:dyDescent="0.25">
      <c r="A17" s="434">
        <v>9</v>
      </c>
      <c r="B17" s="590" t="s">
        <v>285</v>
      </c>
      <c r="C17" s="286"/>
      <c r="D17" s="589" t="s">
        <v>322</v>
      </c>
      <c r="E17" s="144" t="s">
        <v>93</v>
      </c>
      <c r="F17" s="180">
        <f t="shared" si="7"/>
        <v>1</v>
      </c>
      <c r="G17" s="145">
        <v>1</v>
      </c>
      <c r="H17" s="592" t="s">
        <v>346</v>
      </c>
      <c r="I17" s="592" t="s">
        <v>348</v>
      </c>
      <c r="J17" s="128">
        <v>262</v>
      </c>
      <c r="K17" s="148">
        <v>14</v>
      </c>
      <c r="L17" s="149">
        <v>1.2468999999999999</v>
      </c>
      <c r="M17" s="149"/>
      <c r="N17" s="149">
        <v>7.2700000000000001E-2</v>
      </c>
      <c r="O17" s="93">
        <f t="shared" si="4"/>
        <v>1.3195999999999999</v>
      </c>
      <c r="P17" s="131">
        <f t="shared" si="5"/>
        <v>1.3940935483870966</v>
      </c>
      <c r="Q17" s="259"/>
      <c r="R17" s="260"/>
      <c r="S17" s="260"/>
      <c r="T17" s="260"/>
      <c r="U17" s="132" t="str">
        <f t="shared" si="2"/>
        <v/>
      </c>
      <c r="V17" s="150">
        <f t="shared" si="6"/>
        <v>30</v>
      </c>
    </row>
    <row r="18" spans="1:22" s="112" customFormat="1" x14ac:dyDescent="0.25">
      <c r="A18" s="434">
        <v>10</v>
      </c>
      <c r="B18" s="590" t="s">
        <v>286</v>
      </c>
      <c r="C18" s="152"/>
      <c r="D18" s="589" t="s">
        <v>323</v>
      </c>
      <c r="E18" s="144" t="s">
        <v>98</v>
      </c>
      <c r="F18" s="180" t="str">
        <f t="shared" si="7"/>
        <v/>
      </c>
      <c r="G18" s="145">
        <v>0.8</v>
      </c>
      <c r="H18" s="592" t="s">
        <v>346</v>
      </c>
      <c r="I18" s="592" t="s">
        <v>348</v>
      </c>
      <c r="J18" s="128">
        <v>262</v>
      </c>
      <c r="K18" s="148">
        <v>10</v>
      </c>
      <c r="L18" s="149">
        <v>0.94830000000000003</v>
      </c>
      <c r="M18" s="149"/>
      <c r="N18" s="149">
        <v>0.05</v>
      </c>
      <c r="O18" s="93">
        <f t="shared" si="4"/>
        <v>1.2478750000000001</v>
      </c>
      <c r="P18" s="131">
        <f t="shared" si="5"/>
        <v>1.2973938492063495</v>
      </c>
      <c r="Q18" s="259"/>
      <c r="R18" s="260"/>
      <c r="S18" s="260"/>
      <c r="T18" s="260"/>
      <c r="U18" s="132" t="str">
        <f t="shared" si="2"/>
        <v/>
      </c>
      <c r="V18" s="150">
        <f t="shared" si="6"/>
        <v>30</v>
      </c>
    </row>
    <row r="19" spans="1:22" s="112" customFormat="1" x14ac:dyDescent="0.25">
      <c r="A19" s="434">
        <v>11</v>
      </c>
      <c r="B19" s="590" t="s">
        <v>287</v>
      </c>
      <c r="C19" s="152"/>
      <c r="D19" s="589" t="s">
        <v>323</v>
      </c>
      <c r="E19" s="144" t="s">
        <v>93</v>
      </c>
      <c r="F19" s="180">
        <f t="shared" si="7"/>
        <v>1</v>
      </c>
      <c r="G19" s="145">
        <v>1</v>
      </c>
      <c r="H19" s="592" t="s">
        <v>346</v>
      </c>
      <c r="I19" s="592" t="s">
        <v>348</v>
      </c>
      <c r="J19" s="128">
        <v>262</v>
      </c>
      <c r="K19" s="148"/>
      <c r="L19" s="149">
        <v>0.87190000000000001</v>
      </c>
      <c r="M19" s="149"/>
      <c r="N19" s="149">
        <v>0.1</v>
      </c>
      <c r="O19" s="93">
        <f t="shared" si="4"/>
        <v>0.97189999999999999</v>
      </c>
      <c r="P19" s="131">
        <f t="shared" si="5"/>
        <v>0.97189999999999999</v>
      </c>
      <c r="Q19" s="259"/>
      <c r="R19" s="260"/>
      <c r="S19" s="260"/>
      <c r="T19" s="260"/>
      <c r="U19" s="132" t="str">
        <f t="shared" si="2"/>
        <v/>
      </c>
      <c r="V19" s="150">
        <f t="shared" si="6"/>
        <v>25</v>
      </c>
    </row>
    <row r="20" spans="1:22" s="112" customFormat="1" x14ac:dyDescent="0.25">
      <c r="A20" s="434">
        <v>12</v>
      </c>
      <c r="B20" s="590" t="s">
        <v>288</v>
      </c>
      <c r="C20" s="152"/>
      <c r="D20" s="589" t="s">
        <v>323</v>
      </c>
      <c r="E20" s="144" t="s">
        <v>93</v>
      </c>
      <c r="F20" s="180">
        <f t="shared" si="7"/>
        <v>1</v>
      </c>
      <c r="G20" s="145">
        <v>1</v>
      </c>
      <c r="H20" s="592" t="s">
        <v>346</v>
      </c>
      <c r="I20" s="592" t="s">
        <v>348</v>
      </c>
      <c r="J20" s="128">
        <v>262</v>
      </c>
      <c r="K20" s="148">
        <v>13</v>
      </c>
      <c r="L20" s="149">
        <v>0.93659999999999999</v>
      </c>
      <c r="M20" s="149"/>
      <c r="N20" s="149"/>
      <c r="O20" s="93">
        <f t="shared" si="4"/>
        <v>0.93659999999999999</v>
      </c>
      <c r="P20" s="131">
        <f t="shared" si="5"/>
        <v>0.98549879518072281</v>
      </c>
      <c r="Q20" s="259"/>
      <c r="R20" s="260"/>
      <c r="S20" s="260"/>
      <c r="T20" s="260"/>
      <c r="U20" s="132" t="str">
        <f t="shared" si="2"/>
        <v/>
      </c>
      <c r="V20" s="150">
        <f t="shared" si="6"/>
        <v>25</v>
      </c>
    </row>
    <row r="21" spans="1:22" s="112" customFormat="1" x14ac:dyDescent="0.25">
      <c r="A21" s="434">
        <v>13</v>
      </c>
      <c r="B21" s="590" t="s">
        <v>289</v>
      </c>
      <c r="C21" s="152"/>
      <c r="D21" s="589" t="s">
        <v>323</v>
      </c>
      <c r="E21" s="144" t="s">
        <v>93</v>
      </c>
      <c r="F21" s="180">
        <f t="shared" si="7"/>
        <v>1</v>
      </c>
      <c r="G21" s="145">
        <v>1</v>
      </c>
      <c r="H21" s="592" t="s">
        <v>346</v>
      </c>
      <c r="I21" s="592" t="s">
        <v>348</v>
      </c>
      <c r="J21" s="128">
        <v>262</v>
      </c>
      <c r="K21" s="148">
        <v>56</v>
      </c>
      <c r="L21" s="149">
        <v>0.71130000000000004</v>
      </c>
      <c r="M21" s="149"/>
      <c r="N21" s="149">
        <v>0.05</v>
      </c>
      <c r="O21" s="93">
        <f t="shared" si="4"/>
        <v>0.76130000000000009</v>
      </c>
      <c r="P21" s="131">
        <f t="shared" si="5"/>
        <v>0.96825533980582545</v>
      </c>
      <c r="Q21" s="259"/>
      <c r="R21" s="260"/>
      <c r="S21" s="260"/>
      <c r="T21" s="260"/>
      <c r="U21" s="132" t="str">
        <f t="shared" si="2"/>
        <v/>
      </c>
      <c r="V21" s="150">
        <f t="shared" si="6"/>
        <v>25</v>
      </c>
    </row>
    <row r="22" spans="1:22" s="112" customFormat="1" x14ac:dyDescent="0.25">
      <c r="A22" s="434">
        <v>14</v>
      </c>
      <c r="B22" s="590" t="s">
        <v>290</v>
      </c>
      <c r="C22" s="152"/>
      <c r="D22" s="589" t="s">
        <v>323</v>
      </c>
      <c r="E22" s="144" t="s">
        <v>93</v>
      </c>
      <c r="F22" s="180">
        <f t="shared" si="7"/>
        <v>1</v>
      </c>
      <c r="G22" s="145">
        <v>1</v>
      </c>
      <c r="H22" s="592" t="s">
        <v>346</v>
      </c>
      <c r="I22" s="592" t="s">
        <v>348</v>
      </c>
      <c r="J22" s="128">
        <v>262</v>
      </c>
      <c r="K22" s="148">
        <v>21</v>
      </c>
      <c r="L22" s="149">
        <v>0.98060000000000003</v>
      </c>
      <c r="M22" s="149"/>
      <c r="N22" s="149">
        <v>0.05</v>
      </c>
      <c r="O22" s="93">
        <f t="shared" si="4"/>
        <v>1.0306</v>
      </c>
      <c r="P22" s="131">
        <f t="shared" si="5"/>
        <v>1.1204033195020746</v>
      </c>
      <c r="Q22" s="259"/>
      <c r="R22" s="260"/>
      <c r="S22" s="260"/>
      <c r="T22" s="260"/>
      <c r="U22" s="132" t="str">
        <f t="shared" si="2"/>
        <v/>
      </c>
      <c r="V22" s="150">
        <f t="shared" si="6"/>
        <v>30</v>
      </c>
    </row>
    <row r="23" spans="1:22" s="112" customFormat="1" x14ac:dyDescent="0.25">
      <c r="A23" s="434">
        <v>15</v>
      </c>
      <c r="B23" s="590" t="s">
        <v>291</v>
      </c>
      <c r="C23" s="152"/>
      <c r="D23" s="589" t="s">
        <v>323</v>
      </c>
      <c r="E23" s="144" t="s">
        <v>93</v>
      </c>
      <c r="F23" s="180">
        <f t="shared" si="7"/>
        <v>1</v>
      </c>
      <c r="G23" s="145">
        <v>1</v>
      </c>
      <c r="H23" s="592" t="s">
        <v>346</v>
      </c>
      <c r="I23" s="592" t="s">
        <v>348</v>
      </c>
      <c r="J23" s="128">
        <v>262</v>
      </c>
      <c r="K23" s="148"/>
      <c r="L23" s="149">
        <v>0.74209999999999998</v>
      </c>
      <c r="M23" s="149"/>
      <c r="N23" s="149">
        <v>0.1</v>
      </c>
      <c r="O23" s="93">
        <f t="shared" si="4"/>
        <v>0.84209999999999996</v>
      </c>
      <c r="P23" s="131">
        <f t="shared" si="5"/>
        <v>0.84209999999999996</v>
      </c>
      <c r="Q23" s="259"/>
      <c r="R23" s="260"/>
      <c r="S23" s="260"/>
      <c r="T23" s="260"/>
      <c r="U23" s="132" t="str">
        <f t="shared" si="2"/>
        <v/>
      </c>
      <c r="V23" s="150">
        <f t="shared" si="6"/>
        <v>20</v>
      </c>
    </row>
    <row r="24" spans="1:22" s="112" customFormat="1" x14ac:dyDescent="0.25">
      <c r="A24" s="434">
        <v>16</v>
      </c>
      <c r="B24" s="590" t="s">
        <v>292</v>
      </c>
      <c r="C24" s="152"/>
      <c r="D24" s="589" t="s">
        <v>324</v>
      </c>
      <c r="E24" s="144" t="s">
        <v>93</v>
      </c>
      <c r="F24" s="180">
        <f t="shared" si="7"/>
        <v>1</v>
      </c>
      <c r="G24" s="145"/>
      <c r="H24" s="592"/>
      <c r="I24" s="592"/>
      <c r="J24" s="128"/>
      <c r="K24" s="148"/>
      <c r="L24" s="149"/>
      <c r="M24" s="149"/>
      <c r="N24" s="149"/>
      <c r="O24" s="93" t="str">
        <f t="shared" si="4"/>
        <v/>
      </c>
      <c r="P24" s="131" t="str">
        <f t="shared" si="5"/>
        <v/>
      </c>
      <c r="Q24" s="259"/>
      <c r="R24" s="260"/>
      <c r="S24" s="260"/>
      <c r="T24" s="260"/>
      <c r="U24" s="132" t="str">
        <f t="shared" si="2"/>
        <v/>
      </c>
      <c r="V24" s="150" t="str">
        <f t="shared" si="6"/>
        <v/>
      </c>
    </row>
    <row r="25" spans="1:22" s="112" customFormat="1" x14ac:dyDescent="0.25">
      <c r="A25" s="434">
        <v>17</v>
      </c>
      <c r="B25" s="590" t="s">
        <v>293</v>
      </c>
      <c r="C25" s="152"/>
      <c r="D25" s="589" t="s">
        <v>324</v>
      </c>
      <c r="E25" s="144" t="s">
        <v>93</v>
      </c>
      <c r="F25" s="180">
        <f t="shared" si="7"/>
        <v>1</v>
      </c>
      <c r="G25" s="145">
        <v>1</v>
      </c>
      <c r="H25" s="592" t="s">
        <v>346</v>
      </c>
      <c r="I25" s="592" t="s">
        <v>348</v>
      </c>
      <c r="J25" s="128">
        <v>262</v>
      </c>
      <c r="K25" s="148">
        <v>15</v>
      </c>
      <c r="L25" s="149">
        <v>1.2174</v>
      </c>
      <c r="M25" s="149"/>
      <c r="N25" s="149">
        <v>0.05</v>
      </c>
      <c r="O25" s="93">
        <f t="shared" si="4"/>
        <v>1.2674000000000001</v>
      </c>
      <c r="P25" s="131">
        <f t="shared" si="5"/>
        <v>1.3443676113360326</v>
      </c>
      <c r="Q25" s="259"/>
      <c r="R25" s="260"/>
      <c r="S25" s="260"/>
      <c r="T25" s="260"/>
      <c r="U25" s="132" t="str">
        <f t="shared" si="2"/>
        <v/>
      </c>
      <c r="V25" s="150">
        <f t="shared" si="6"/>
        <v>30</v>
      </c>
    </row>
    <row r="26" spans="1:22" s="112" customFormat="1" x14ac:dyDescent="0.25">
      <c r="A26" s="434">
        <v>18</v>
      </c>
      <c r="B26" s="590" t="s">
        <v>294</v>
      </c>
      <c r="C26" s="152"/>
      <c r="D26" s="589" t="s">
        <v>324</v>
      </c>
      <c r="E26" s="144" t="s">
        <v>93</v>
      </c>
      <c r="F26" s="180">
        <f t="shared" si="7"/>
        <v>1</v>
      </c>
      <c r="G26" s="145">
        <v>1</v>
      </c>
      <c r="H26" s="592" t="s">
        <v>346</v>
      </c>
      <c r="I26" s="592" t="s">
        <v>348</v>
      </c>
      <c r="J26" s="128">
        <v>262</v>
      </c>
      <c r="K26" s="148"/>
      <c r="L26" s="149">
        <v>1.0993999999999999</v>
      </c>
      <c r="M26" s="149"/>
      <c r="N26" s="149">
        <v>0.05</v>
      </c>
      <c r="O26" s="93">
        <f t="shared" si="4"/>
        <v>1.1494</v>
      </c>
      <c r="P26" s="131">
        <f t="shared" si="5"/>
        <v>1.1494</v>
      </c>
      <c r="Q26" s="259"/>
      <c r="R26" s="260"/>
      <c r="S26" s="260"/>
      <c r="T26" s="260"/>
      <c r="U26" s="132" t="str">
        <f t="shared" si="2"/>
        <v/>
      </c>
      <c r="V26" s="150">
        <f t="shared" si="6"/>
        <v>30</v>
      </c>
    </row>
    <row r="27" spans="1:22" s="112" customFormat="1" x14ac:dyDescent="0.25">
      <c r="A27" s="434">
        <v>19</v>
      </c>
      <c r="B27" s="590" t="s">
        <v>295</v>
      </c>
      <c r="C27" s="152"/>
      <c r="D27" s="589" t="s">
        <v>324</v>
      </c>
      <c r="E27" s="144" t="s">
        <v>93</v>
      </c>
      <c r="F27" s="180">
        <f t="shared" si="7"/>
        <v>1</v>
      </c>
      <c r="G27" s="145">
        <v>1</v>
      </c>
      <c r="H27" s="592" t="s">
        <v>346</v>
      </c>
      <c r="I27" s="592" t="s">
        <v>348</v>
      </c>
      <c r="J27" s="128">
        <v>262</v>
      </c>
      <c r="K27" s="148">
        <v>9</v>
      </c>
      <c r="L27" s="149">
        <v>1.1722999999999999</v>
      </c>
      <c r="M27" s="149"/>
      <c r="N27" s="149"/>
      <c r="O27" s="93">
        <f t="shared" si="4"/>
        <v>1.1722999999999999</v>
      </c>
      <c r="P27" s="131">
        <f t="shared" si="5"/>
        <v>1.2140023715415018</v>
      </c>
      <c r="Q27" s="259"/>
      <c r="R27" s="260"/>
      <c r="S27" s="260"/>
      <c r="T27" s="260"/>
      <c r="U27" s="132" t="str">
        <f t="shared" si="2"/>
        <v/>
      </c>
      <c r="V27" s="150">
        <f t="shared" si="6"/>
        <v>30</v>
      </c>
    </row>
    <row r="28" spans="1:22" s="112" customFormat="1" x14ac:dyDescent="0.25">
      <c r="A28" s="434">
        <v>20</v>
      </c>
      <c r="B28" s="590" t="s">
        <v>296</v>
      </c>
      <c r="C28" s="152"/>
      <c r="D28" s="589" t="s">
        <v>324</v>
      </c>
      <c r="E28" s="144" t="s">
        <v>93</v>
      </c>
      <c r="F28" s="180">
        <f t="shared" si="7"/>
        <v>1</v>
      </c>
      <c r="G28" s="145">
        <v>1</v>
      </c>
      <c r="H28" s="592" t="s">
        <v>346</v>
      </c>
      <c r="I28" s="592" t="s">
        <v>348</v>
      </c>
      <c r="J28" s="128">
        <v>262</v>
      </c>
      <c r="K28" s="148"/>
      <c r="L28" s="149">
        <v>0.84740000000000004</v>
      </c>
      <c r="M28" s="149"/>
      <c r="N28" s="149">
        <v>0.05</v>
      </c>
      <c r="O28" s="93">
        <f t="shared" si="4"/>
        <v>0.89740000000000009</v>
      </c>
      <c r="P28" s="131">
        <f t="shared" si="5"/>
        <v>0.89740000000000009</v>
      </c>
      <c r="Q28" s="259"/>
      <c r="R28" s="260"/>
      <c r="S28" s="260"/>
      <c r="T28" s="260"/>
      <c r="U28" s="132" t="str">
        <f t="shared" si="2"/>
        <v/>
      </c>
      <c r="V28" s="150">
        <f t="shared" si="6"/>
        <v>20</v>
      </c>
    </row>
    <row r="29" spans="1:22" s="112" customFormat="1" x14ac:dyDescent="0.25">
      <c r="A29" s="434">
        <v>21</v>
      </c>
      <c r="B29" s="590" t="s">
        <v>297</v>
      </c>
      <c r="C29" s="152"/>
      <c r="D29" s="589" t="s">
        <v>324</v>
      </c>
      <c r="E29" s="144" t="s">
        <v>93</v>
      </c>
      <c r="F29" s="180">
        <f t="shared" si="7"/>
        <v>1</v>
      </c>
      <c r="G29" s="145">
        <v>1</v>
      </c>
      <c r="H29" s="592" t="s">
        <v>346</v>
      </c>
      <c r="I29" s="592" t="s">
        <v>348</v>
      </c>
      <c r="J29" s="128">
        <v>262</v>
      </c>
      <c r="K29" s="148"/>
      <c r="L29" s="149">
        <v>1.2342</v>
      </c>
      <c r="M29" s="149"/>
      <c r="N29" s="149">
        <v>0.05</v>
      </c>
      <c r="O29" s="93">
        <f t="shared" si="4"/>
        <v>1.2842</v>
      </c>
      <c r="P29" s="131">
        <f t="shared" si="5"/>
        <v>1.2842</v>
      </c>
      <c r="Q29" s="259"/>
      <c r="R29" s="260"/>
      <c r="S29" s="260"/>
      <c r="T29" s="260"/>
      <c r="U29" s="132" t="str">
        <f t="shared" si="2"/>
        <v/>
      </c>
      <c r="V29" s="150">
        <f t="shared" si="6"/>
        <v>30</v>
      </c>
    </row>
    <row r="30" spans="1:22" s="112" customFormat="1" x14ac:dyDescent="0.25">
      <c r="A30" s="434">
        <v>22</v>
      </c>
      <c r="B30" s="590" t="s">
        <v>298</v>
      </c>
      <c r="C30" s="152"/>
      <c r="D30" s="589" t="s">
        <v>324</v>
      </c>
      <c r="E30" s="144" t="s">
        <v>93</v>
      </c>
      <c r="F30" s="180">
        <f t="shared" si="7"/>
        <v>1</v>
      </c>
      <c r="G30" s="145">
        <v>1</v>
      </c>
      <c r="H30" s="592" t="s">
        <v>346</v>
      </c>
      <c r="I30" s="592" t="s">
        <v>348</v>
      </c>
      <c r="J30" s="128">
        <v>262</v>
      </c>
      <c r="K30" s="148">
        <v>16</v>
      </c>
      <c r="L30" s="149">
        <v>1.1158999999999999</v>
      </c>
      <c r="M30" s="149"/>
      <c r="N30" s="149">
        <v>0.05</v>
      </c>
      <c r="O30" s="93">
        <f t="shared" si="4"/>
        <v>1.1658999999999999</v>
      </c>
      <c r="P30" s="131">
        <f t="shared" si="5"/>
        <v>1.2417308943089429</v>
      </c>
      <c r="Q30" s="259"/>
      <c r="R30" s="260"/>
      <c r="S30" s="260"/>
      <c r="T30" s="260"/>
      <c r="U30" s="132" t="str">
        <f t="shared" si="2"/>
        <v/>
      </c>
      <c r="V30" s="150">
        <f t="shared" si="6"/>
        <v>30</v>
      </c>
    </row>
    <row r="31" spans="1:22" s="112" customFormat="1" x14ac:dyDescent="0.25">
      <c r="A31" s="434">
        <v>23</v>
      </c>
      <c r="B31" s="590" t="s">
        <v>299</v>
      </c>
      <c r="C31" s="152"/>
      <c r="D31" s="589" t="s">
        <v>324</v>
      </c>
      <c r="E31" s="144" t="s">
        <v>93</v>
      </c>
      <c r="F31" s="180">
        <f t="shared" si="7"/>
        <v>1</v>
      </c>
      <c r="G31" s="145">
        <v>1</v>
      </c>
      <c r="H31" s="592" t="s">
        <v>346</v>
      </c>
      <c r="I31" s="592" t="s">
        <v>348</v>
      </c>
      <c r="J31" s="128">
        <v>262</v>
      </c>
      <c r="K31" s="148"/>
      <c r="L31" s="149">
        <v>1.2139</v>
      </c>
      <c r="M31" s="149"/>
      <c r="N31" s="149">
        <v>0.05</v>
      </c>
      <c r="O31" s="93">
        <f t="shared" si="4"/>
        <v>1.2639</v>
      </c>
      <c r="P31" s="131">
        <f t="shared" si="5"/>
        <v>1.2639</v>
      </c>
      <c r="Q31" s="259"/>
      <c r="R31" s="260"/>
      <c r="S31" s="260"/>
      <c r="T31" s="260"/>
      <c r="U31" s="132" t="str">
        <f t="shared" si="2"/>
        <v/>
      </c>
      <c r="V31" s="150">
        <f t="shared" si="6"/>
        <v>30</v>
      </c>
    </row>
    <row r="32" spans="1:22" s="112" customFormat="1" x14ac:dyDescent="0.25">
      <c r="A32" s="434">
        <v>24</v>
      </c>
      <c r="B32" s="590" t="s">
        <v>300</v>
      </c>
      <c r="C32" s="152"/>
      <c r="D32" s="589" t="s">
        <v>324</v>
      </c>
      <c r="E32" s="144" t="s">
        <v>93</v>
      </c>
      <c r="F32" s="180">
        <f t="shared" si="7"/>
        <v>1</v>
      </c>
      <c r="G32" s="145">
        <v>1</v>
      </c>
      <c r="H32" s="592" t="s">
        <v>346</v>
      </c>
      <c r="I32" s="592" t="s">
        <v>348</v>
      </c>
      <c r="J32" s="128">
        <v>262</v>
      </c>
      <c r="K32" s="148">
        <v>1</v>
      </c>
      <c r="L32" s="149">
        <v>1.1191</v>
      </c>
      <c r="M32" s="149"/>
      <c r="N32" s="149">
        <v>0.05</v>
      </c>
      <c r="O32" s="93">
        <f t="shared" si="4"/>
        <v>1.1691</v>
      </c>
      <c r="P32" s="131">
        <f t="shared" si="5"/>
        <v>1.1735793103448275</v>
      </c>
      <c r="Q32" s="259"/>
      <c r="R32" s="260"/>
      <c r="S32" s="260"/>
      <c r="T32" s="260"/>
      <c r="U32" s="132" t="str">
        <f t="shared" si="2"/>
        <v/>
      </c>
      <c r="V32" s="150">
        <f t="shared" si="6"/>
        <v>30</v>
      </c>
    </row>
    <row r="33" spans="1:22" s="112" customFormat="1" x14ac:dyDescent="0.25">
      <c r="A33" s="434">
        <v>25</v>
      </c>
      <c r="B33" s="590" t="s">
        <v>301</v>
      </c>
      <c r="C33" s="152"/>
      <c r="D33" s="589" t="s">
        <v>324</v>
      </c>
      <c r="E33" s="144" t="s">
        <v>93</v>
      </c>
      <c r="F33" s="180">
        <f t="shared" si="7"/>
        <v>1</v>
      </c>
      <c r="G33" s="145">
        <v>1</v>
      </c>
      <c r="H33" s="592" t="s">
        <v>346</v>
      </c>
      <c r="I33" s="592" t="s">
        <v>348</v>
      </c>
      <c r="J33" s="128">
        <v>262</v>
      </c>
      <c r="K33" s="148">
        <v>5</v>
      </c>
      <c r="L33" s="149">
        <v>1.0019</v>
      </c>
      <c r="M33" s="149"/>
      <c r="N33" s="149">
        <v>0.05</v>
      </c>
      <c r="O33" s="93">
        <f t="shared" si="4"/>
        <v>1.0519000000000001</v>
      </c>
      <c r="P33" s="131">
        <f t="shared" si="5"/>
        <v>1.072364980544747</v>
      </c>
      <c r="Q33" s="259"/>
      <c r="R33" s="260"/>
      <c r="S33" s="260"/>
      <c r="T33" s="260"/>
      <c r="U33" s="132" t="str">
        <f t="shared" si="2"/>
        <v/>
      </c>
      <c r="V33" s="150">
        <f t="shared" si="6"/>
        <v>30</v>
      </c>
    </row>
    <row r="34" spans="1:22" s="112" customFormat="1" x14ac:dyDescent="0.25">
      <c r="A34" s="434">
        <v>26</v>
      </c>
      <c r="B34" s="590" t="s">
        <v>302</v>
      </c>
      <c r="C34" s="152"/>
      <c r="D34" s="589" t="s">
        <v>324</v>
      </c>
      <c r="E34" s="144" t="s">
        <v>93</v>
      </c>
      <c r="F34" s="180">
        <f t="shared" si="7"/>
        <v>1</v>
      </c>
      <c r="G34" s="145">
        <v>1</v>
      </c>
      <c r="H34" s="592" t="s">
        <v>346</v>
      </c>
      <c r="I34" s="592" t="s">
        <v>348</v>
      </c>
      <c r="J34" s="128">
        <v>262</v>
      </c>
      <c r="K34" s="148"/>
      <c r="L34" s="149">
        <v>1.1707000000000001</v>
      </c>
      <c r="M34" s="149"/>
      <c r="N34" s="149">
        <v>0.1</v>
      </c>
      <c r="O34" s="93">
        <f t="shared" si="4"/>
        <v>1.2707000000000002</v>
      </c>
      <c r="P34" s="131">
        <f t="shared" si="5"/>
        <v>1.2707000000000002</v>
      </c>
      <c r="Q34" s="259"/>
      <c r="R34" s="260"/>
      <c r="S34" s="260"/>
      <c r="T34" s="260"/>
      <c r="U34" s="132" t="str">
        <f t="shared" si="2"/>
        <v/>
      </c>
      <c r="V34" s="150">
        <f t="shared" si="6"/>
        <v>30</v>
      </c>
    </row>
    <row r="35" spans="1:22" s="112" customFormat="1" x14ac:dyDescent="0.25">
      <c r="A35" s="434">
        <v>27</v>
      </c>
      <c r="B35" s="590" t="s">
        <v>303</v>
      </c>
      <c r="C35" s="152"/>
      <c r="D35" s="589" t="s">
        <v>324</v>
      </c>
      <c r="E35" s="144" t="s">
        <v>93</v>
      </c>
      <c r="F35" s="180">
        <f t="shared" si="7"/>
        <v>1</v>
      </c>
      <c r="G35" s="145">
        <v>1</v>
      </c>
      <c r="H35" s="592" t="s">
        <v>346</v>
      </c>
      <c r="I35" s="592" t="s">
        <v>348</v>
      </c>
      <c r="J35" s="128">
        <v>262</v>
      </c>
      <c r="K35" s="148">
        <v>13</v>
      </c>
      <c r="L35" s="149">
        <v>1.1295999999999999</v>
      </c>
      <c r="M35" s="149"/>
      <c r="N35" s="149">
        <v>0.05</v>
      </c>
      <c r="O35" s="93">
        <f t="shared" si="4"/>
        <v>1.1796</v>
      </c>
      <c r="P35" s="131">
        <f t="shared" si="5"/>
        <v>1.2411855421686746</v>
      </c>
      <c r="Q35" s="259"/>
      <c r="R35" s="260"/>
      <c r="S35" s="260"/>
      <c r="T35" s="260"/>
      <c r="U35" s="132" t="str">
        <f t="shared" si="2"/>
        <v/>
      </c>
      <c r="V35" s="150">
        <f t="shared" si="6"/>
        <v>30</v>
      </c>
    </row>
    <row r="36" spans="1:22" s="112" customFormat="1" x14ac:dyDescent="0.25">
      <c r="A36" s="434">
        <v>28</v>
      </c>
      <c r="B36" s="590" t="s">
        <v>304</v>
      </c>
      <c r="C36" s="152"/>
      <c r="D36" s="589" t="s">
        <v>324</v>
      </c>
      <c r="E36" s="144" t="s">
        <v>93</v>
      </c>
      <c r="F36" s="180">
        <f t="shared" si="7"/>
        <v>1</v>
      </c>
      <c r="G36" s="145">
        <v>1</v>
      </c>
      <c r="H36" s="592" t="s">
        <v>346</v>
      </c>
      <c r="I36" s="592" t="s">
        <v>348</v>
      </c>
      <c r="J36" s="128">
        <v>262</v>
      </c>
      <c r="K36" s="148"/>
      <c r="L36" s="149">
        <v>1.1503000000000001</v>
      </c>
      <c r="M36" s="149"/>
      <c r="N36" s="149">
        <v>0.1</v>
      </c>
      <c r="O36" s="93">
        <f t="shared" si="4"/>
        <v>1.2503000000000002</v>
      </c>
      <c r="P36" s="131">
        <f t="shared" si="5"/>
        <v>1.2503000000000002</v>
      </c>
      <c r="Q36" s="259"/>
      <c r="R36" s="260"/>
      <c r="S36" s="260"/>
      <c r="T36" s="260"/>
      <c r="U36" s="132" t="str">
        <f t="shared" si="2"/>
        <v/>
      </c>
      <c r="V36" s="150">
        <f t="shared" si="6"/>
        <v>30</v>
      </c>
    </row>
    <row r="37" spans="1:22" s="112" customFormat="1" x14ac:dyDescent="0.25">
      <c r="A37" s="434">
        <v>29</v>
      </c>
      <c r="B37" s="590" t="s">
        <v>305</v>
      </c>
      <c r="C37" s="152"/>
      <c r="D37" s="589" t="s">
        <v>324</v>
      </c>
      <c r="E37" s="144" t="s">
        <v>93</v>
      </c>
      <c r="F37" s="180">
        <f t="shared" si="7"/>
        <v>1</v>
      </c>
      <c r="G37" s="145">
        <v>1</v>
      </c>
      <c r="H37" s="592" t="s">
        <v>346</v>
      </c>
      <c r="I37" s="592" t="s">
        <v>348</v>
      </c>
      <c r="J37" s="128">
        <v>262</v>
      </c>
      <c r="K37" s="148">
        <v>11</v>
      </c>
      <c r="L37" s="149">
        <v>1.1514</v>
      </c>
      <c r="M37" s="149"/>
      <c r="N37" s="149">
        <v>0.05</v>
      </c>
      <c r="O37" s="93">
        <f t="shared" si="4"/>
        <v>1.2014</v>
      </c>
      <c r="P37" s="131">
        <f t="shared" si="5"/>
        <v>1.2540509960159363</v>
      </c>
      <c r="Q37" s="259"/>
      <c r="R37" s="260"/>
      <c r="S37" s="260"/>
      <c r="T37" s="260"/>
      <c r="U37" s="132" t="str">
        <f t="shared" si="2"/>
        <v/>
      </c>
      <c r="V37" s="150">
        <f t="shared" si="6"/>
        <v>30</v>
      </c>
    </row>
    <row r="38" spans="1:22" s="112" customFormat="1" x14ac:dyDescent="0.25">
      <c r="A38" s="434">
        <v>30</v>
      </c>
      <c r="B38" s="590" t="s">
        <v>306</v>
      </c>
      <c r="C38" s="152"/>
      <c r="D38" s="589" t="s">
        <v>324</v>
      </c>
      <c r="E38" s="144" t="s">
        <v>93</v>
      </c>
      <c r="F38" s="180">
        <f t="shared" si="7"/>
        <v>1</v>
      </c>
      <c r="G38" s="145">
        <v>1</v>
      </c>
      <c r="H38" s="592" t="s">
        <v>346</v>
      </c>
      <c r="I38" s="592" t="s">
        <v>348</v>
      </c>
      <c r="J38" s="128">
        <v>262</v>
      </c>
      <c r="K38" s="148">
        <v>11</v>
      </c>
      <c r="L38" s="149">
        <v>1.1757</v>
      </c>
      <c r="M38" s="149"/>
      <c r="N38" s="149">
        <v>0.05</v>
      </c>
      <c r="O38" s="93">
        <f t="shared" si="4"/>
        <v>1.2257</v>
      </c>
      <c r="P38" s="131">
        <f t="shared" si="5"/>
        <v>1.27941593625498</v>
      </c>
      <c r="Q38" s="259"/>
      <c r="R38" s="260"/>
      <c r="S38" s="260"/>
      <c r="T38" s="260"/>
      <c r="U38" s="132" t="str">
        <f t="shared" si="2"/>
        <v/>
      </c>
      <c r="V38" s="150">
        <f t="shared" si="6"/>
        <v>30</v>
      </c>
    </row>
    <row r="39" spans="1:22" s="112" customFormat="1" x14ac:dyDescent="0.25">
      <c r="A39" s="434">
        <v>31</v>
      </c>
      <c r="B39" s="590" t="s">
        <v>307</v>
      </c>
      <c r="C39" s="152"/>
      <c r="D39" s="589" t="s">
        <v>324</v>
      </c>
      <c r="E39" s="144" t="s">
        <v>93</v>
      </c>
      <c r="F39" s="180">
        <f t="shared" si="7"/>
        <v>1</v>
      </c>
      <c r="G39" s="145">
        <v>1</v>
      </c>
      <c r="H39" s="592" t="s">
        <v>346</v>
      </c>
      <c r="I39" s="592" t="s">
        <v>348</v>
      </c>
      <c r="J39" s="128">
        <v>262</v>
      </c>
      <c r="K39" s="148">
        <v>8</v>
      </c>
      <c r="L39" s="149">
        <v>1.0198</v>
      </c>
      <c r="M39" s="149"/>
      <c r="N39" s="149">
        <v>0.1</v>
      </c>
      <c r="O39" s="93">
        <f t="shared" si="4"/>
        <v>1.1198000000000001</v>
      </c>
      <c r="P39" s="131">
        <f t="shared" si="5"/>
        <v>1.1550692913385827</v>
      </c>
      <c r="Q39" s="259"/>
      <c r="R39" s="260"/>
      <c r="S39" s="260"/>
      <c r="T39" s="260"/>
      <c r="U39" s="132" t="str">
        <f t="shared" si="2"/>
        <v/>
      </c>
      <c r="V39" s="150">
        <f t="shared" si="6"/>
        <v>30</v>
      </c>
    </row>
    <row r="40" spans="1:22" s="112" customFormat="1" x14ac:dyDescent="0.25">
      <c r="A40" s="434">
        <v>32</v>
      </c>
      <c r="B40" s="590" t="s">
        <v>308</v>
      </c>
      <c r="C40" s="152"/>
      <c r="D40" s="589" t="s">
        <v>324</v>
      </c>
      <c r="E40" s="144" t="s">
        <v>93</v>
      </c>
      <c r="F40" s="180">
        <f t="shared" si="7"/>
        <v>1</v>
      </c>
      <c r="G40" s="145">
        <v>1</v>
      </c>
      <c r="H40" s="592" t="s">
        <v>346</v>
      </c>
      <c r="I40" s="592" t="s">
        <v>348</v>
      </c>
      <c r="J40" s="128">
        <v>262</v>
      </c>
      <c r="K40" s="148">
        <v>24</v>
      </c>
      <c r="L40" s="149">
        <v>1.3472</v>
      </c>
      <c r="M40" s="149"/>
      <c r="N40" s="149">
        <v>0.05</v>
      </c>
      <c r="O40" s="93">
        <f t="shared" si="4"/>
        <v>1.3972</v>
      </c>
      <c r="P40" s="131">
        <f t="shared" si="5"/>
        <v>1.5380941176470588</v>
      </c>
      <c r="Q40" s="259"/>
      <c r="R40" s="260"/>
      <c r="S40" s="260"/>
      <c r="T40" s="260"/>
      <c r="U40" s="132" t="str">
        <f t="shared" si="2"/>
        <v/>
      </c>
      <c r="V40" s="150">
        <f t="shared" si="6"/>
        <v>30</v>
      </c>
    </row>
    <row r="41" spans="1:22" s="112" customFormat="1" x14ac:dyDescent="0.25">
      <c r="A41" s="434">
        <v>33</v>
      </c>
      <c r="B41" s="590" t="s">
        <v>309</v>
      </c>
      <c r="C41" s="152"/>
      <c r="D41" s="589" t="s">
        <v>324</v>
      </c>
      <c r="E41" s="144" t="s">
        <v>93</v>
      </c>
      <c r="F41" s="180">
        <f t="shared" si="7"/>
        <v>1</v>
      </c>
      <c r="G41" s="145">
        <v>1</v>
      </c>
      <c r="H41" s="592" t="s">
        <v>346</v>
      </c>
      <c r="I41" s="592" t="s">
        <v>348</v>
      </c>
      <c r="J41" s="128">
        <v>262</v>
      </c>
      <c r="K41" s="148">
        <v>87</v>
      </c>
      <c r="L41" s="149">
        <v>0.69650000000000001</v>
      </c>
      <c r="M41" s="149"/>
      <c r="N41" s="149"/>
      <c r="O41" s="93">
        <f t="shared" si="4"/>
        <v>0.69650000000000001</v>
      </c>
      <c r="P41" s="131">
        <f t="shared" si="5"/>
        <v>1.0427599999999999</v>
      </c>
      <c r="Q41" s="259"/>
      <c r="R41" s="260"/>
      <c r="S41" s="260"/>
      <c r="T41" s="260"/>
      <c r="U41" s="132" t="str">
        <f t="shared" si="2"/>
        <v/>
      </c>
      <c r="V41" s="150">
        <f t="shared" si="6"/>
        <v>30</v>
      </c>
    </row>
    <row r="42" spans="1:22" s="112" customFormat="1" x14ac:dyDescent="0.25">
      <c r="A42" s="434">
        <v>34</v>
      </c>
      <c r="B42" s="590" t="s">
        <v>310</v>
      </c>
      <c r="C42" s="152"/>
      <c r="D42" s="589" t="s">
        <v>324</v>
      </c>
      <c r="E42" s="144" t="s">
        <v>93</v>
      </c>
      <c r="F42" s="180">
        <f t="shared" si="7"/>
        <v>1</v>
      </c>
      <c r="G42" s="145">
        <v>1</v>
      </c>
      <c r="H42" s="592" t="s">
        <v>346</v>
      </c>
      <c r="I42" s="592" t="s">
        <v>348</v>
      </c>
      <c r="J42" s="128">
        <v>262</v>
      </c>
      <c r="K42" s="148"/>
      <c r="L42" s="149">
        <v>1.2404999999999999</v>
      </c>
      <c r="M42" s="149"/>
      <c r="N42" s="149">
        <v>0.05</v>
      </c>
      <c r="O42" s="93">
        <f t="shared" si="4"/>
        <v>1.2905</v>
      </c>
      <c r="P42" s="131">
        <f t="shared" si="5"/>
        <v>1.2905</v>
      </c>
      <c r="Q42" s="259"/>
      <c r="R42" s="260"/>
      <c r="S42" s="260"/>
      <c r="T42" s="260"/>
      <c r="U42" s="132" t="str">
        <f t="shared" si="2"/>
        <v/>
      </c>
      <c r="V42" s="150">
        <f t="shared" si="6"/>
        <v>30</v>
      </c>
    </row>
    <row r="43" spans="1:22" s="112" customFormat="1" x14ac:dyDescent="0.25">
      <c r="A43" s="434">
        <v>35</v>
      </c>
      <c r="B43" s="590" t="s">
        <v>311</v>
      </c>
      <c r="C43" s="152"/>
      <c r="D43" s="589" t="s">
        <v>325</v>
      </c>
      <c r="E43" s="144" t="s">
        <v>98</v>
      </c>
      <c r="F43" s="180" t="str">
        <f t="shared" si="7"/>
        <v/>
      </c>
      <c r="G43" s="145">
        <v>0.8</v>
      </c>
      <c r="H43" s="592" t="s">
        <v>346</v>
      </c>
      <c r="I43" s="592" t="s">
        <v>348</v>
      </c>
      <c r="J43" s="128">
        <v>262</v>
      </c>
      <c r="K43" s="148"/>
      <c r="L43" s="149">
        <v>1.1165</v>
      </c>
      <c r="M43" s="149"/>
      <c r="N43" s="149"/>
      <c r="O43" s="93">
        <f t="shared" si="4"/>
        <v>1.3956249999999999</v>
      </c>
      <c r="P43" s="131">
        <f t="shared" si="5"/>
        <v>1.3956249999999999</v>
      </c>
      <c r="Q43" s="259"/>
      <c r="R43" s="260"/>
      <c r="S43" s="260"/>
      <c r="T43" s="260"/>
      <c r="U43" s="132" t="str">
        <f t="shared" si="2"/>
        <v/>
      </c>
      <c r="V43" s="150">
        <f t="shared" si="6"/>
        <v>30</v>
      </c>
    </row>
    <row r="44" spans="1:22" s="112" customFormat="1" x14ac:dyDescent="0.25">
      <c r="A44" s="434">
        <v>36</v>
      </c>
      <c r="B44" s="590" t="s">
        <v>312</v>
      </c>
      <c r="C44" s="152"/>
      <c r="D44" s="589" t="s">
        <v>325</v>
      </c>
      <c r="E44" s="144" t="s">
        <v>93</v>
      </c>
      <c r="F44" s="180">
        <f t="shared" si="7"/>
        <v>1</v>
      </c>
      <c r="G44" s="145">
        <v>1</v>
      </c>
      <c r="H44" s="592" t="s">
        <v>346</v>
      </c>
      <c r="I44" s="592" t="s">
        <v>348</v>
      </c>
      <c r="J44" s="128">
        <v>262</v>
      </c>
      <c r="K44" s="148"/>
      <c r="L44" s="149">
        <v>1.3029999999999999</v>
      </c>
      <c r="M44" s="149"/>
      <c r="N44" s="149">
        <v>0.05</v>
      </c>
      <c r="O44" s="93">
        <f t="shared" si="4"/>
        <v>1.353</v>
      </c>
      <c r="P44" s="131">
        <f t="shared" si="5"/>
        <v>1.353</v>
      </c>
      <c r="Q44" s="259"/>
      <c r="R44" s="260"/>
      <c r="S44" s="260"/>
      <c r="T44" s="260"/>
      <c r="U44" s="132" t="str">
        <f t="shared" si="2"/>
        <v/>
      </c>
      <c r="V44" s="150">
        <f t="shared" si="6"/>
        <v>30</v>
      </c>
    </row>
    <row r="45" spans="1:22" s="112" customFormat="1" x14ac:dyDescent="0.25">
      <c r="A45" s="434">
        <v>37</v>
      </c>
      <c r="B45" s="590" t="s">
        <v>313</v>
      </c>
      <c r="C45" s="152"/>
      <c r="D45" s="589" t="s">
        <v>325</v>
      </c>
      <c r="E45" s="144" t="s">
        <v>93</v>
      </c>
      <c r="F45" s="180">
        <f t="shared" si="7"/>
        <v>1</v>
      </c>
      <c r="G45" s="145">
        <v>1</v>
      </c>
      <c r="H45" s="592" t="s">
        <v>346</v>
      </c>
      <c r="I45" s="592" t="s">
        <v>348</v>
      </c>
      <c r="J45" s="128">
        <v>262</v>
      </c>
      <c r="K45" s="148"/>
      <c r="L45" s="149">
        <v>1.1264000000000001</v>
      </c>
      <c r="M45" s="149"/>
      <c r="N45" s="149">
        <v>0.05</v>
      </c>
      <c r="O45" s="93">
        <f t="shared" si="4"/>
        <v>1.1764000000000001</v>
      </c>
      <c r="P45" s="131">
        <f t="shared" si="5"/>
        <v>1.1764000000000001</v>
      </c>
      <c r="Q45" s="259"/>
      <c r="R45" s="260"/>
      <c r="S45" s="260"/>
      <c r="T45" s="260"/>
      <c r="U45" s="132" t="str">
        <f t="shared" si="2"/>
        <v/>
      </c>
      <c r="V45" s="150">
        <f t="shared" si="6"/>
        <v>30</v>
      </c>
    </row>
    <row r="46" spans="1:22" s="112" customFormat="1" x14ac:dyDescent="0.25">
      <c r="A46" s="434">
        <v>38</v>
      </c>
      <c r="B46" s="590" t="s">
        <v>314</v>
      </c>
      <c r="C46" s="152"/>
      <c r="D46" s="589" t="s">
        <v>325</v>
      </c>
      <c r="E46" s="144" t="s">
        <v>93</v>
      </c>
      <c r="F46" s="180">
        <f t="shared" si="7"/>
        <v>1</v>
      </c>
      <c r="G46" s="145">
        <v>1</v>
      </c>
      <c r="H46" s="592" t="s">
        <v>346</v>
      </c>
      <c r="I46" s="592" t="s">
        <v>348</v>
      </c>
      <c r="J46" s="128">
        <v>262</v>
      </c>
      <c r="K46" s="148"/>
      <c r="L46" s="149">
        <v>1.0053000000000001</v>
      </c>
      <c r="M46" s="149"/>
      <c r="N46" s="149">
        <v>0.05</v>
      </c>
      <c r="O46" s="93">
        <f t="shared" si="4"/>
        <v>1.0553000000000001</v>
      </c>
      <c r="P46" s="131">
        <f t="shared" si="5"/>
        <v>1.0553000000000001</v>
      </c>
      <c r="Q46" s="259"/>
      <c r="R46" s="260"/>
      <c r="S46" s="260"/>
      <c r="T46" s="260"/>
      <c r="U46" s="132" t="str">
        <f t="shared" si="2"/>
        <v/>
      </c>
      <c r="V46" s="150">
        <f t="shared" si="6"/>
        <v>30</v>
      </c>
    </row>
    <row r="47" spans="1:22" s="112" customFormat="1" x14ac:dyDescent="0.25">
      <c r="A47" s="434">
        <v>39</v>
      </c>
      <c r="B47" s="590" t="s">
        <v>315</v>
      </c>
      <c r="C47" s="152"/>
      <c r="D47" s="589" t="s">
        <v>325</v>
      </c>
      <c r="E47" s="144" t="s">
        <v>93</v>
      </c>
      <c r="F47" s="180">
        <f t="shared" si="7"/>
        <v>1</v>
      </c>
      <c r="G47" s="145">
        <v>1</v>
      </c>
      <c r="H47" s="592" t="s">
        <v>346</v>
      </c>
      <c r="I47" s="592" t="s">
        <v>348</v>
      </c>
      <c r="J47" s="128">
        <v>262</v>
      </c>
      <c r="K47" s="148">
        <v>18</v>
      </c>
      <c r="L47" s="149">
        <v>1.0165</v>
      </c>
      <c r="M47" s="149"/>
      <c r="N47" s="149">
        <v>0.1</v>
      </c>
      <c r="O47" s="93">
        <f t="shared" si="4"/>
        <v>1.1165</v>
      </c>
      <c r="P47" s="131">
        <f t="shared" si="5"/>
        <v>1.1988647540983606</v>
      </c>
      <c r="Q47" s="259"/>
      <c r="R47" s="260"/>
      <c r="S47" s="260"/>
      <c r="T47" s="260"/>
      <c r="U47" s="132" t="str">
        <f t="shared" si="2"/>
        <v/>
      </c>
      <c r="V47" s="150">
        <f t="shared" si="6"/>
        <v>30</v>
      </c>
    </row>
    <row r="48" spans="1:22" s="112" customFormat="1" x14ac:dyDescent="0.25">
      <c r="A48" s="434">
        <v>40</v>
      </c>
      <c r="B48" s="590" t="s">
        <v>316</v>
      </c>
      <c r="C48" s="152"/>
      <c r="D48" s="589" t="s">
        <v>325</v>
      </c>
      <c r="E48" s="144" t="s">
        <v>93</v>
      </c>
      <c r="F48" s="180">
        <f t="shared" si="7"/>
        <v>1</v>
      </c>
      <c r="G48" s="145">
        <v>1</v>
      </c>
      <c r="H48" s="592" t="s">
        <v>349</v>
      </c>
      <c r="I48" s="592" t="s">
        <v>348</v>
      </c>
      <c r="J48" s="128">
        <v>55</v>
      </c>
      <c r="K48" s="148">
        <v>19</v>
      </c>
      <c r="L48" s="149">
        <v>0.37940000000000002</v>
      </c>
      <c r="M48" s="149"/>
      <c r="N48" s="149"/>
      <c r="O48" s="93">
        <f t="shared" si="4"/>
        <v>0.37940000000000002</v>
      </c>
      <c r="P48" s="131">
        <f t="shared" si="5"/>
        <v>0.57963888888888893</v>
      </c>
      <c r="Q48" s="259"/>
      <c r="R48" s="260"/>
      <c r="S48" s="260"/>
      <c r="T48" s="260"/>
      <c r="U48" s="132" t="str">
        <f t="shared" si="2"/>
        <v/>
      </c>
      <c r="V48" s="150">
        <f t="shared" si="6"/>
        <v>4</v>
      </c>
    </row>
    <row r="49" spans="1:22" s="112" customFormat="1" x14ac:dyDescent="0.25">
      <c r="A49" s="434">
        <v>41</v>
      </c>
      <c r="B49" s="590" t="s">
        <v>317</v>
      </c>
      <c r="C49" s="152"/>
      <c r="D49" s="589" t="s">
        <v>325</v>
      </c>
      <c r="E49" s="144" t="s">
        <v>93</v>
      </c>
      <c r="F49" s="180">
        <f t="shared" si="7"/>
        <v>1</v>
      </c>
      <c r="G49" s="145">
        <v>1</v>
      </c>
      <c r="H49" s="592" t="s">
        <v>346</v>
      </c>
      <c r="I49" s="592" t="s">
        <v>351</v>
      </c>
      <c r="J49" s="128">
        <v>203</v>
      </c>
      <c r="K49" s="148"/>
      <c r="L49" s="149">
        <v>0.36859999999999998</v>
      </c>
      <c r="M49" s="149"/>
      <c r="N49" s="149"/>
      <c r="O49" s="93">
        <f t="shared" si="4"/>
        <v>0.36859999999999998</v>
      </c>
      <c r="P49" s="131">
        <f t="shared" si="5"/>
        <v>0.36859999999999998</v>
      </c>
      <c r="Q49" s="259"/>
      <c r="R49" s="260"/>
      <c r="S49" s="260"/>
      <c r="T49" s="260"/>
      <c r="U49" s="132" t="str">
        <f t="shared" si="2"/>
        <v/>
      </c>
      <c r="V49" s="150">
        <f t="shared" si="6"/>
        <v>0</v>
      </c>
    </row>
    <row r="50" spans="1:22" s="112" customFormat="1" x14ac:dyDescent="0.25">
      <c r="A50" s="434">
        <v>42</v>
      </c>
      <c r="B50" s="590" t="s">
        <v>320</v>
      </c>
      <c r="C50" s="152"/>
      <c r="D50" s="589" t="s">
        <v>322</v>
      </c>
      <c r="E50" s="144" t="s">
        <v>93</v>
      </c>
      <c r="F50" s="180">
        <f t="shared" si="7"/>
        <v>1</v>
      </c>
      <c r="G50" s="145">
        <v>1</v>
      </c>
      <c r="H50" s="592" t="s">
        <v>349</v>
      </c>
      <c r="I50" s="592" t="s">
        <v>348</v>
      </c>
      <c r="J50" s="128">
        <v>55</v>
      </c>
      <c r="K50" s="148"/>
      <c r="L50" s="149">
        <v>0.60609999999999997</v>
      </c>
      <c r="M50" s="149"/>
      <c r="N50" s="149"/>
      <c r="O50" s="93">
        <f t="shared" si="4"/>
        <v>0.60609999999999997</v>
      </c>
      <c r="P50" s="131">
        <f t="shared" si="5"/>
        <v>0.60609999999999997</v>
      </c>
      <c r="Q50" s="259"/>
      <c r="R50" s="260"/>
      <c r="S50" s="260"/>
      <c r="T50" s="260"/>
      <c r="U50" s="132" t="str">
        <f t="shared" si="2"/>
        <v/>
      </c>
      <c r="V50" s="150">
        <f t="shared" si="6"/>
        <v>10</v>
      </c>
    </row>
    <row r="51" spans="1:22" s="112" customFormat="1" x14ac:dyDescent="0.25">
      <c r="A51" s="434">
        <v>43</v>
      </c>
      <c r="B51" s="151"/>
      <c r="C51" s="152"/>
      <c r="D51" s="143"/>
      <c r="E51" s="144"/>
      <c r="F51" s="180" t="str">
        <f t="shared" si="7"/>
        <v/>
      </c>
      <c r="G51" s="145"/>
      <c r="H51" s="177"/>
      <c r="I51" s="177"/>
      <c r="J51" s="128">
        <v>262</v>
      </c>
      <c r="K51" s="148"/>
      <c r="L51" s="149"/>
      <c r="M51" s="149"/>
      <c r="N51" s="149"/>
      <c r="O51" s="93" t="str">
        <f t="shared" si="4"/>
        <v/>
      </c>
      <c r="P51" s="131" t="str">
        <f t="shared" si="5"/>
        <v/>
      </c>
      <c r="Q51" s="259"/>
      <c r="R51" s="260"/>
      <c r="S51" s="260"/>
      <c r="T51" s="260"/>
      <c r="U51" s="132" t="str">
        <f t="shared" si="2"/>
        <v/>
      </c>
      <c r="V51" s="150" t="str">
        <f t="shared" si="6"/>
        <v/>
      </c>
    </row>
    <row r="52" spans="1:22" s="112" customFormat="1" x14ac:dyDescent="0.25">
      <c r="A52" s="434">
        <v>44</v>
      </c>
      <c r="B52" s="151"/>
      <c r="C52" s="152"/>
      <c r="D52" s="143"/>
      <c r="E52" s="144"/>
      <c r="F52" s="180" t="str">
        <f t="shared" si="7"/>
        <v/>
      </c>
      <c r="G52" s="145"/>
      <c r="H52" s="177"/>
      <c r="I52" s="177"/>
      <c r="J52" s="128">
        <v>262</v>
      </c>
      <c r="K52" s="148"/>
      <c r="L52" s="149"/>
      <c r="M52" s="149"/>
      <c r="N52" s="149"/>
      <c r="O52" s="93" t="str">
        <f t="shared" si="4"/>
        <v/>
      </c>
      <c r="P52" s="131" t="str">
        <f t="shared" si="5"/>
        <v/>
      </c>
      <c r="Q52" s="259"/>
      <c r="R52" s="260"/>
      <c r="S52" s="260"/>
      <c r="T52" s="260"/>
      <c r="U52" s="132" t="str">
        <f t="shared" si="2"/>
        <v/>
      </c>
      <c r="V52" s="150" t="str">
        <f t="shared" si="6"/>
        <v/>
      </c>
    </row>
    <row r="53" spans="1:22" s="112" customFormat="1" x14ac:dyDescent="0.25">
      <c r="A53" s="434">
        <v>45</v>
      </c>
      <c r="B53" s="151"/>
      <c r="C53" s="152"/>
      <c r="D53" s="143"/>
      <c r="E53" s="144"/>
      <c r="F53" s="180" t="str">
        <f t="shared" si="7"/>
        <v/>
      </c>
      <c r="G53" s="145"/>
      <c r="H53" s="177"/>
      <c r="I53" s="177"/>
      <c r="J53" s="128">
        <v>262</v>
      </c>
      <c r="K53" s="148"/>
      <c r="L53" s="149"/>
      <c r="M53" s="149"/>
      <c r="N53" s="149"/>
      <c r="O53" s="93" t="str">
        <f t="shared" si="4"/>
        <v/>
      </c>
      <c r="P53" s="131" t="str">
        <f t="shared" si="5"/>
        <v/>
      </c>
      <c r="Q53" s="259"/>
      <c r="R53" s="260"/>
      <c r="S53" s="260"/>
      <c r="T53" s="260"/>
      <c r="U53" s="132" t="str">
        <f t="shared" si="2"/>
        <v/>
      </c>
      <c r="V53" s="150" t="str">
        <f t="shared" si="6"/>
        <v/>
      </c>
    </row>
    <row r="54" spans="1:22" s="112" customFormat="1" x14ac:dyDescent="0.25">
      <c r="A54" s="434">
        <v>46</v>
      </c>
      <c r="B54" s="151"/>
      <c r="C54" s="152"/>
      <c r="D54" s="143"/>
      <c r="E54" s="144"/>
      <c r="F54" s="180" t="str">
        <f t="shared" si="7"/>
        <v/>
      </c>
      <c r="G54" s="145"/>
      <c r="H54" s="177"/>
      <c r="I54" s="177"/>
      <c r="J54" s="128">
        <v>262</v>
      </c>
      <c r="K54" s="148"/>
      <c r="L54" s="149"/>
      <c r="M54" s="149"/>
      <c r="N54" s="149"/>
      <c r="O54" s="93" t="str">
        <f t="shared" si="4"/>
        <v/>
      </c>
      <c r="P54" s="131" t="str">
        <f t="shared" si="5"/>
        <v/>
      </c>
      <c r="Q54" s="259"/>
      <c r="R54" s="260"/>
      <c r="S54" s="260"/>
      <c r="T54" s="260"/>
      <c r="U54" s="132" t="str">
        <f t="shared" si="2"/>
        <v/>
      </c>
      <c r="V54" s="150" t="str">
        <f t="shared" si="6"/>
        <v/>
      </c>
    </row>
    <row r="55" spans="1:22" s="112" customFormat="1" x14ac:dyDescent="0.25">
      <c r="A55" s="434">
        <v>47</v>
      </c>
      <c r="B55" s="151"/>
      <c r="C55" s="152"/>
      <c r="D55" s="143"/>
      <c r="E55" s="144"/>
      <c r="F55" s="180" t="str">
        <f t="shared" si="7"/>
        <v/>
      </c>
      <c r="G55" s="145"/>
      <c r="H55" s="177"/>
      <c r="I55" s="177"/>
      <c r="J55" s="128">
        <v>262</v>
      </c>
      <c r="K55" s="148"/>
      <c r="L55" s="149"/>
      <c r="M55" s="149"/>
      <c r="N55" s="149"/>
      <c r="O55" s="93" t="str">
        <f t="shared" si="4"/>
        <v/>
      </c>
      <c r="P55" s="131" t="str">
        <f t="shared" si="5"/>
        <v/>
      </c>
      <c r="Q55" s="259"/>
      <c r="R55" s="260"/>
      <c r="S55" s="260"/>
      <c r="T55" s="260"/>
      <c r="U55" s="132" t="str">
        <f t="shared" si="2"/>
        <v/>
      </c>
      <c r="V55" s="150" t="str">
        <f t="shared" si="6"/>
        <v/>
      </c>
    </row>
    <row r="56" spans="1:22" s="112" customFormat="1" x14ac:dyDescent="0.25">
      <c r="A56" s="434">
        <v>48</v>
      </c>
      <c r="B56" s="151"/>
      <c r="C56" s="152"/>
      <c r="D56" s="143"/>
      <c r="E56" s="144"/>
      <c r="F56" s="180" t="str">
        <f t="shared" si="7"/>
        <v/>
      </c>
      <c r="G56" s="145"/>
      <c r="H56" s="177"/>
      <c r="I56" s="177"/>
      <c r="J56" s="128">
        <v>262</v>
      </c>
      <c r="K56" s="148"/>
      <c r="L56" s="149"/>
      <c r="M56" s="149"/>
      <c r="N56" s="149"/>
      <c r="O56" s="93" t="str">
        <f t="shared" si="4"/>
        <v/>
      </c>
      <c r="P56" s="131" t="str">
        <f t="shared" si="5"/>
        <v/>
      </c>
      <c r="Q56" s="259"/>
      <c r="R56" s="260"/>
      <c r="S56" s="260"/>
      <c r="T56" s="260"/>
      <c r="U56" s="132" t="str">
        <f t="shared" si="2"/>
        <v/>
      </c>
      <c r="V56" s="150" t="str">
        <f t="shared" si="6"/>
        <v/>
      </c>
    </row>
    <row r="57" spans="1:22" s="112" customFormat="1" x14ac:dyDescent="0.25">
      <c r="A57" s="434">
        <v>49</v>
      </c>
      <c r="B57" s="151"/>
      <c r="C57" s="152"/>
      <c r="D57" s="143"/>
      <c r="E57" s="144"/>
      <c r="F57" s="180" t="str">
        <f t="shared" si="7"/>
        <v/>
      </c>
      <c r="G57" s="145"/>
      <c r="H57" s="177"/>
      <c r="I57" s="177"/>
      <c r="J57" s="128">
        <v>262</v>
      </c>
      <c r="K57" s="148"/>
      <c r="L57" s="149"/>
      <c r="M57" s="149"/>
      <c r="N57" s="149"/>
      <c r="O57" s="93" t="str">
        <f t="shared" si="4"/>
        <v/>
      </c>
      <c r="P57" s="131" t="str">
        <f t="shared" si="5"/>
        <v/>
      </c>
      <c r="Q57" s="259"/>
      <c r="R57" s="260"/>
      <c r="S57" s="260"/>
      <c r="T57" s="260"/>
      <c r="U57" s="132" t="str">
        <f t="shared" si="2"/>
        <v/>
      </c>
      <c r="V57" s="150" t="str">
        <f t="shared" si="6"/>
        <v/>
      </c>
    </row>
    <row r="58" spans="1:22" s="112" customFormat="1" x14ac:dyDescent="0.25">
      <c r="A58" s="434">
        <v>50</v>
      </c>
      <c r="B58" s="151"/>
      <c r="C58" s="152"/>
      <c r="D58" s="143"/>
      <c r="E58" s="144"/>
      <c r="F58" s="180" t="str">
        <f t="shared" si="7"/>
        <v/>
      </c>
      <c r="G58" s="145"/>
      <c r="H58" s="177"/>
      <c r="I58" s="177"/>
      <c r="J58" s="128">
        <v>262</v>
      </c>
      <c r="K58" s="148"/>
      <c r="L58" s="149"/>
      <c r="M58" s="149"/>
      <c r="N58" s="149"/>
      <c r="O58" s="93" t="str">
        <f t="shared" si="4"/>
        <v/>
      </c>
      <c r="P58" s="131" t="str">
        <f t="shared" si="5"/>
        <v/>
      </c>
      <c r="Q58" s="259"/>
      <c r="R58" s="260"/>
      <c r="S58" s="260"/>
      <c r="T58" s="260"/>
      <c r="U58" s="132" t="str">
        <f t="shared" si="2"/>
        <v/>
      </c>
      <c r="V58" s="150" t="str">
        <f t="shared" si="6"/>
        <v/>
      </c>
    </row>
    <row r="59" spans="1:22" s="112" customFormat="1" x14ac:dyDescent="0.25">
      <c r="A59" s="434">
        <v>51</v>
      </c>
      <c r="B59" s="151"/>
      <c r="C59" s="152"/>
      <c r="D59" s="143"/>
      <c r="E59" s="144"/>
      <c r="F59" s="180" t="str">
        <f t="shared" si="7"/>
        <v/>
      </c>
      <c r="G59" s="145"/>
      <c r="H59" s="177"/>
      <c r="I59" s="177"/>
      <c r="J59" s="128">
        <v>262</v>
      </c>
      <c r="K59" s="148"/>
      <c r="L59" s="149"/>
      <c r="M59" s="149"/>
      <c r="N59" s="149"/>
      <c r="O59" s="93" t="str">
        <f t="shared" si="4"/>
        <v/>
      </c>
      <c r="P59" s="131" t="str">
        <f t="shared" si="5"/>
        <v/>
      </c>
      <c r="Q59" s="259"/>
      <c r="R59" s="260"/>
      <c r="S59" s="260"/>
      <c r="T59" s="260"/>
      <c r="U59" s="132" t="str">
        <f t="shared" si="2"/>
        <v/>
      </c>
      <c r="V59" s="150" t="str">
        <f t="shared" si="6"/>
        <v/>
      </c>
    </row>
    <row r="60" spans="1:22" s="112" customFormat="1" x14ac:dyDescent="0.25">
      <c r="A60" s="434">
        <v>52</v>
      </c>
      <c r="B60" s="151"/>
      <c r="C60" s="152"/>
      <c r="D60" s="143"/>
      <c r="E60" s="144"/>
      <c r="F60" s="180" t="str">
        <f t="shared" si="7"/>
        <v/>
      </c>
      <c r="G60" s="145"/>
      <c r="H60" s="177"/>
      <c r="I60" s="177"/>
      <c r="J60" s="128">
        <v>262</v>
      </c>
      <c r="K60" s="148"/>
      <c r="L60" s="149"/>
      <c r="M60" s="149"/>
      <c r="N60" s="149"/>
      <c r="O60" s="93" t="str">
        <f t="shared" si="4"/>
        <v/>
      </c>
      <c r="P60" s="131" t="str">
        <f t="shared" si="5"/>
        <v/>
      </c>
      <c r="Q60" s="259"/>
      <c r="R60" s="260"/>
      <c r="S60" s="260"/>
      <c r="T60" s="260"/>
      <c r="U60" s="132" t="str">
        <f t="shared" si="2"/>
        <v/>
      </c>
      <c r="V60" s="150" t="str">
        <f t="shared" si="6"/>
        <v/>
      </c>
    </row>
    <row r="61" spans="1:22" s="112" customFormat="1" x14ac:dyDescent="0.25">
      <c r="A61" s="434">
        <v>53</v>
      </c>
      <c r="B61" s="151"/>
      <c r="C61" s="152"/>
      <c r="D61" s="143"/>
      <c r="E61" s="144"/>
      <c r="F61" s="180" t="str">
        <f t="shared" si="7"/>
        <v/>
      </c>
      <c r="G61" s="145"/>
      <c r="H61" s="177"/>
      <c r="I61" s="177"/>
      <c r="J61" s="128">
        <v>262</v>
      </c>
      <c r="K61" s="148"/>
      <c r="L61" s="149"/>
      <c r="M61" s="149"/>
      <c r="N61" s="149"/>
      <c r="O61" s="93" t="str">
        <f t="shared" si="4"/>
        <v/>
      </c>
      <c r="P61" s="131" t="str">
        <f t="shared" si="5"/>
        <v/>
      </c>
      <c r="Q61" s="259"/>
      <c r="R61" s="260"/>
      <c r="S61" s="260"/>
      <c r="T61" s="260"/>
      <c r="U61" s="132" t="str">
        <f t="shared" si="2"/>
        <v/>
      </c>
      <c r="V61" s="150" t="str">
        <f t="shared" si="6"/>
        <v/>
      </c>
    </row>
    <row r="62" spans="1:22" s="112" customFormat="1" x14ac:dyDescent="0.25">
      <c r="A62" s="434">
        <v>54</v>
      </c>
      <c r="B62" s="151"/>
      <c r="C62" s="152"/>
      <c r="D62" s="143"/>
      <c r="E62" s="144"/>
      <c r="F62" s="180" t="str">
        <f t="shared" si="7"/>
        <v/>
      </c>
      <c r="G62" s="145"/>
      <c r="H62" s="177"/>
      <c r="I62" s="177"/>
      <c r="J62" s="128">
        <v>262</v>
      </c>
      <c r="K62" s="148"/>
      <c r="L62" s="149"/>
      <c r="M62" s="149"/>
      <c r="N62" s="149"/>
      <c r="O62" s="93" t="str">
        <f t="shared" si="4"/>
        <v/>
      </c>
      <c r="P62" s="131" t="str">
        <f t="shared" si="5"/>
        <v/>
      </c>
      <c r="Q62" s="259"/>
      <c r="R62" s="260"/>
      <c r="S62" s="260"/>
      <c r="T62" s="260"/>
      <c r="U62" s="132" t="str">
        <f t="shared" si="2"/>
        <v/>
      </c>
      <c r="V62" s="150" t="str">
        <f t="shared" si="6"/>
        <v/>
      </c>
    </row>
    <row r="63" spans="1:22" s="112" customFormat="1" x14ac:dyDescent="0.25">
      <c r="A63" s="434">
        <v>55</v>
      </c>
      <c r="B63" s="151"/>
      <c r="C63" s="152"/>
      <c r="D63" s="143"/>
      <c r="E63" s="144"/>
      <c r="F63" s="180" t="str">
        <f t="shared" si="7"/>
        <v/>
      </c>
      <c r="G63" s="145"/>
      <c r="H63" s="177"/>
      <c r="I63" s="177"/>
      <c r="J63" s="128">
        <v>262</v>
      </c>
      <c r="K63" s="148"/>
      <c r="L63" s="149"/>
      <c r="M63" s="149"/>
      <c r="N63" s="149"/>
      <c r="O63" s="93" t="str">
        <f t="shared" si="4"/>
        <v/>
      </c>
      <c r="P63" s="131" t="str">
        <f t="shared" si="5"/>
        <v/>
      </c>
      <c r="Q63" s="259"/>
      <c r="R63" s="260"/>
      <c r="S63" s="260"/>
      <c r="T63" s="260"/>
      <c r="U63" s="132" t="str">
        <f t="shared" si="2"/>
        <v/>
      </c>
      <c r="V63" s="150" t="str">
        <f t="shared" si="6"/>
        <v/>
      </c>
    </row>
    <row r="64" spans="1:22" s="112" customFormat="1" x14ac:dyDescent="0.25">
      <c r="A64" s="434">
        <v>56</v>
      </c>
      <c r="B64" s="151"/>
      <c r="C64" s="152"/>
      <c r="D64" s="143"/>
      <c r="E64" s="144"/>
      <c r="F64" s="180" t="str">
        <f t="shared" si="7"/>
        <v/>
      </c>
      <c r="G64" s="145"/>
      <c r="H64" s="177"/>
      <c r="I64" s="177"/>
      <c r="J64" s="128">
        <v>262</v>
      </c>
      <c r="K64" s="148"/>
      <c r="L64" s="149"/>
      <c r="M64" s="149"/>
      <c r="N64" s="149"/>
      <c r="O64" s="93" t="str">
        <f t="shared" si="4"/>
        <v/>
      </c>
      <c r="P64" s="131" t="str">
        <f t="shared" si="5"/>
        <v/>
      </c>
      <c r="Q64" s="259"/>
      <c r="R64" s="260"/>
      <c r="S64" s="260"/>
      <c r="T64" s="260"/>
      <c r="U64" s="132" t="str">
        <f t="shared" si="2"/>
        <v/>
      </c>
      <c r="V64" s="150" t="str">
        <f t="shared" si="6"/>
        <v/>
      </c>
    </row>
    <row r="65" spans="1:24" s="112" customFormat="1" x14ac:dyDescent="0.25">
      <c r="A65" s="434">
        <v>57</v>
      </c>
      <c r="B65" s="151"/>
      <c r="C65" s="152"/>
      <c r="D65" s="143"/>
      <c r="E65" s="144"/>
      <c r="F65" s="180" t="str">
        <f t="shared" si="7"/>
        <v/>
      </c>
      <c r="G65" s="145"/>
      <c r="H65" s="177"/>
      <c r="I65" s="177"/>
      <c r="J65" s="128">
        <v>262</v>
      </c>
      <c r="K65" s="148"/>
      <c r="L65" s="149"/>
      <c r="M65" s="149"/>
      <c r="N65" s="149"/>
      <c r="O65" s="93" t="str">
        <f t="shared" si="4"/>
        <v/>
      </c>
      <c r="P65" s="131" t="str">
        <f t="shared" si="5"/>
        <v/>
      </c>
      <c r="Q65" s="259"/>
      <c r="R65" s="260"/>
      <c r="S65" s="260"/>
      <c r="T65" s="260"/>
      <c r="U65" s="132" t="str">
        <f t="shared" si="2"/>
        <v/>
      </c>
      <c r="V65" s="150" t="str">
        <f t="shared" si="6"/>
        <v/>
      </c>
    </row>
    <row r="66" spans="1:24" s="112" customFormat="1" x14ac:dyDescent="0.25">
      <c r="A66" s="434">
        <v>58</v>
      </c>
      <c r="B66" s="151"/>
      <c r="C66" s="152"/>
      <c r="D66" s="143"/>
      <c r="E66" s="144"/>
      <c r="F66" s="180" t="str">
        <f t="shared" si="7"/>
        <v/>
      </c>
      <c r="G66" s="145"/>
      <c r="H66" s="177"/>
      <c r="I66" s="177"/>
      <c r="J66" s="128">
        <v>262</v>
      </c>
      <c r="K66" s="148"/>
      <c r="L66" s="149"/>
      <c r="M66" s="149"/>
      <c r="N66" s="149"/>
      <c r="O66" s="93" t="str">
        <f t="shared" si="4"/>
        <v/>
      </c>
      <c r="P66" s="131" t="str">
        <f t="shared" si="5"/>
        <v/>
      </c>
      <c r="Q66" s="259"/>
      <c r="R66" s="260"/>
      <c r="S66" s="260"/>
      <c r="T66" s="260"/>
      <c r="U66" s="132" t="str">
        <f t="shared" si="2"/>
        <v/>
      </c>
      <c r="V66" s="150" t="str">
        <f t="shared" si="6"/>
        <v/>
      </c>
    </row>
    <row r="67" spans="1:24" s="112" customFormat="1" x14ac:dyDescent="0.25">
      <c r="A67" s="434">
        <v>59</v>
      </c>
      <c r="B67" s="151"/>
      <c r="C67" s="152"/>
      <c r="D67" s="143"/>
      <c r="E67" s="144"/>
      <c r="F67" s="180" t="str">
        <f t="shared" si="7"/>
        <v/>
      </c>
      <c r="G67" s="145"/>
      <c r="H67" s="177"/>
      <c r="I67" s="177"/>
      <c r="J67" s="128">
        <v>262</v>
      </c>
      <c r="K67" s="148"/>
      <c r="L67" s="149"/>
      <c r="M67" s="149"/>
      <c r="N67" s="149"/>
      <c r="O67" s="93" t="str">
        <f t="shared" si="4"/>
        <v/>
      </c>
      <c r="P67" s="131" t="str">
        <f t="shared" si="5"/>
        <v/>
      </c>
      <c r="Q67" s="259"/>
      <c r="R67" s="260"/>
      <c r="S67" s="260"/>
      <c r="T67" s="260"/>
      <c r="U67" s="132" t="str">
        <f t="shared" si="2"/>
        <v/>
      </c>
      <c r="V67" s="150" t="str">
        <f t="shared" si="6"/>
        <v/>
      </c>
    </row>
    <row r="68" spans="1:24" s="112" customFormat="1" x14ac:dyDescent="0.25">
      <c r="A68" s="434">
        <v>60</v>
      </c>
      <c r="B68" s="151"/>
      <c r="C68" s="152"/>
      <c r="D68" s="143"/>
      <c r="E68" s="144"/>
      <c r="F68" s="180" t="str">
        <f t="shared" si="7"/>
        <v/>
      </c>
      <c r="G68" s="145"/>
      <c r="H68" s="177"/>
      <c r="I68" s="177"/>
      <c r="J68" s="128">
        <v>262</v>
      </c>
      <c r="K68" s="148"/>
      <c r="L68" s="149"/>
      <c r="M68" s="149"/>
      <c r="N68" s="149"/>
      <c r="O68" s="93" t="str">
        <f t="shared" si="4"/>
        <v/>
      </c>
      <c r="P68" s="131" t="str">
        <f t="shared" si="5"/>
        <v/>
      </c>
      <c r="Q68" s="259"/>
      <c r="R68" s="260"/>
      <c r="S68" s="260"/>
      <c r="T68" s="260"/>
      <c r="U68" s="132" t="str">
        <f t="shared" si="2"/>
        <v/>
      </c>
      <c r="V68" s="150" t="str">
        <f t="shared" si="6"/>
        <v/>
      </c>
    </row>
    <row r="69" spans="1:24" s="112" customFormat="1" x14ac:dyDescent="0.25">
      <c r="A69" s="434">
        <v>61</v>
      </c>
      <c r="B69" s="151"/>
      <c r="C69" s="152"/>
      <c r="D69" s="143"/>
      <c r="E69" s="144"/>
      <c r="F69" s="180" t="str">
        <f t="shared" si="7"/>
        <v/>
      </c>
      <c r="G69" s="145"/>
      <c r="H69" s="177"/>
      <c r="I69" s="177"/>
      <c r="J69" s="128">
        <v>262</v>
      </c>
      <c r="K69" s="148"/>
      <c r="L69" s="149"/>
      <c r="M69" s="149"/>
      <c r="N69" s="149"/>
      <c r="O69" s="93" t="str">
        <f t="shared" si="4"/>
        <v/>
      </c>
      <c r="P69" s="131" t="str">
        <f t="shared" si="5"/>
        <v/>
      </c>
      <c r="Q69" s="259"/>
      <c r="R69" s="260"/>
      <c r="S69" s="260"/>
      <c r="T69" s="260"/>
      <c r="U69" s="132" t="str">
        <f t="shared" si="2"/>
        <v/>
      </c>
      <c r="V69" s="150" t="str">
        <f t="shared" si="6"/>
        <v/>
      </c>
    </row>
    <row r="70" spans="1:24" s="112" customFormat="1" x14ac:dyDescent="0.25">
      <c r="A70" s="434">
        <v>62</v>
      </c>
      <c r="B70" s="151"/>
      <c r="C70" s="152"/>
      <c r="D70" s="143"/>
      <c r="E70" s="144"/>
      <c r="F70" s="180" t="str">
        <f t="shared" si="7"/>
        <v/>
      </c>
      <c r="G70" s="145"/>
      <c r="H70" s="177"/>
      <c r="I70" s="177"/>
      <c r="J70" s="128">
        <v>262</v>
      </c>
      <c r="K70" s="148"/>
      <c r="L70" s="149"/>
      <c r="M70" s="149"/>
      <c r="N70" s="149"/>
      <c r="O70" s="93" t="str">
        <f t="shared" si="4"/>
        <v/>
      </c>
      <c r="P70" s="131" t="str">
        <f t="shared" si="5"/>
        <v/>
      </c>
      <c r="Q70" s="259"/>
      <c r="R70" s="260"/>
      <c r="S70" s="260"/>
      <c r="T70" s="260"/>
      <c r="U70" s="132" t="str">
        <f t="shared" si="2"/>
        <v/>
      </c>
      <c r="V70" s="150" t="str">
        <f t="shared" si="6"/>
        <v/>
      </c>
    </row>
    <row r="71" spans="1:24" s="112" customFormat="1" x14ac:dyDescent="0.25">
      <c r="A71" s="434">
        <v>63</v>
      </c>
      <c r="B71" s="151"/>
      <c r="C71" s="152"/>
      <c r="D71" s="143"/>
      <c r="E71" s="144"/>
      <c r="F71" s="180" t="str">
        <f t="shared" si="7"/>
        <v/>
      </c>
      <c r="G71" s="145"/>
      <c r="H71" s="177"/>
      <c r="I71" s="177"/>
      <c r="J71" s="128">
        <v>262</v>
      </c>
      <c r="K71" s="148"/>
      <c r="L71" s="149"/>
      <c r="M71" s="149"/>
      <c r="N71" s="149"/>
      <c r="O71" s="93" t="str">
        <f t="shared" si="4"/>
        <v/>
      </c>
      <c r="P71" s="131" t="str">
        <f t="shared" si="5"/>
        <v/>
      </c>
      <c r="Q71" s="259"/>
      <c r="R71" s="260"/>
      <c r="S71" s="260"/>
      <c r="T71" s="260"/>
      <c r="U71" s="132" t="str">
        <f t="shared" si="2"/>
        <v/>
      </c>
      <c r="V71" s="150" t="str">
        <f t="shared" si="6"/>
        <v/>
      </c>
    </row>
    <row r="72" spans="1:24" s="112" customFormat="1" x14ac:dyDescent="0.25">
      <c r="A72" s="434">
        <v>64</v>
      </c>
      <c r="B72" s="151"/>
      <c r="C72" s="152"/>
      <c r="D72" s="143"/>
      <c r="E72" s="144"/>
      <c r="F72" s="180" t="str">
        <f t="shared" si="7"/>
        <v/>
      </c>
      <c r="G72" s="145"/>
      <c r="H72" s="177"/>
      <c r="I72" s="177"/>
      <c r="J72" s="128">
        <v>262</v>
      </c>
      <c r="K72" s="148"/>
      <c r="L72" s="149"/>
      <c r="M72" s="149"/>
      <c r="N72" s="149"/>
      <c r="O72" s="93" t="str">
        <f t="shared" si="4"/>
        <v/>
      </c>
      <c r="P72" s="131" t="str">
        <f t="shared" si="5"/>
        <v/>
      </c>
      <c r="Q72" s="259"/>
      <c r="R72" s="260"/>
      <c r="S72" s="260"/>
      <c r="T72" s="260"/>
      <c r="U72" s="132" t="str">
        <f t="shared" si="2"/>
        <v/>
      </c>
      <c r="V72" s="150" t="str">
        <f t="shared" si="6"/>
        <v/>
      </c>
    </row>
    <row r="73" spans="1:24" s="112" customFormat="1" x14ac:dyDescent="0.25">
      <c r="A73" s="434">
        <v>65</v>
      </c>
      <c r="B73" s="151"/>
      <c r="C73" s="152"/>
      <c r="D73" s="143"/>
      <c r="E73" s="144"/>
      <c r="F73" s="180" t="str">
        <f t="shared" si="7"/>
        <v/>
      </c>
      <c r="G73" s="145"/>
      <c r="H73" s="177"/>
      <c r="I73" s="177"/>
      <c r="J73" s="128">
        <v>262</v>
      </c>
      <c r="K73" s="148"/>
      <c r="L73" s="149"/>
      <c r="M73" s="149"/>
      <c r="N73" s="149"/>
      <c r="O73" s="93" t="str">
        <f t="shared" si="4"/>
        <v/>
      </c>
      <c r="P73" s="131" t="str">
        <f t="shared" si="5"/>
        <v/>
      </c>
      <c r="Q73" s="259"/>
      <c r="R73" s="260"/>
      <c r="S73" s="260"/>
      <c r="T73" s="260"/>
      <c r="U73" s="132" t="str">
        <f t="shared" ref="U73:U83" si="8">IF(Q73="","",R73/(Q73-S73))</f>
        <v/>
      </c>
      <c r="V73" s="150" t="str">
        <f t="shared" si="6"/>
        <v/>
      </c>
    </row>
    <row r="74" spans="1:24" s="112" customFormat="1" x14ac:dyDescent="0.25">
      <c r="A74" s="434">
        <v>66</v>
      </c>
      <c r="B74" s="590" t="s">
        <v>318</v>
      </c>
      <c r="C74" s="152"/>
      <c r="D74" s="589" t="s">
        <v>324</v>
      </c>
      <c r="E74" s="144" t="s">
        <v>98</v>
      </c>
      <c r="F74" s="180" t="str">
        <f t="shared" si="7"/>
        <v/>
      </c>
      <c r="G74" s="154">
        <v>0.6</v>
      </c>
      <c r="H74" s="592" t="s">
        <v>346</v>
      </c>
      <c r="I74" s="592" t="s">
        <v>350</v>
      </c>
      <c r="J74" s="128">
        <v>206</v>
      </c>
      <c r="K74" s="148"/>
      <c r="L74" s="149">
        <v>0.95220000000000005</v>
      </c>
      <c r="M74" s="149"/>
      <c r="N74" s="149"/>
      <c r="O74" s="93">
        <f t="shared" si="4"/>
        <v>1.5870000000000002</v>
      </c>
      <c r="P74" s="131">
        <f t="shared" si="5"/>
        <v>1.5870000000000002</v>
      </c>
      <c r="Q74" s="259"/>
      <c r="R74" s="260"/>
      <c r="S74" s="260"/>
      <c r="T74" s="260"/>
      <c r="U74" s="132" t="str">
        <f t="shared" si="8"/>
        <v/>
      </c>
      <c r="V74" s="150">
        <f t="shared" si="6"/>
        <v>30</v>
      </c>
      <c r="W74" s="94"/>
      <c r="X74" s="94"/>
    </row>
    <row r="75" spans="1:24" s="112" customFormat="1" x14ac:dyDescent="0.25">
      <c r="A75" s="434">
        <v>67</v>
      </c>
      <c r="B75" s="590" t="s">
        <v>319</v>
      </c>
      <c r="C75" s="152"/>
      <c r="D75" s="589" t="s">
        <v>324</v>
      </c>
      <c r="E75" s="144" t="s">
        <v>98</v>
      </c>
      <c r="F75" s="180" t="str">
        <f t="shared" si="7"/>
        <v/>
      </c>
      <c r="G75" s="154">
        <v>0.95</v>
      </c>
      <c r="H75" s="592" t="s">
        <v>346</v>
      </c>
      <c r="I75" s="592" t="s">
        <v>348</v>
      </c>
      <c r="J75" s="128">
        <v>262</v>
      </c>
      <c r="K75" s="148"/>
      <c r="L75" s="149">
        <v>1.0905</v>
      </c>
      <c r="M75" s="149"/>
      <c r="N75" s="149">
        <v>0.05</v>
      </c>
      <c r="O75" s="93">
        <f t="shared" si="4"/>
        <v>1.2005263157894739</v>
      </c>
      <c r="P75" s="131">
        <f t="shared" si="5"/>
        <v>1.2005263157894739</v>
      </c>
      <c r="Q75" s="259"/>
      <c r="R75" s="260"/>
      <c r="S75" s="260"/>
      <c r="T75" s="260"/>
      <c r="U75" s="132" t="str">
        <f t="shared" si="8"/>
        <v/>
      </c>
      <c r="V75" s="150">
        <f t="shared" si="6"/>
        <v>30</v>
      </c>
      <c r="W75" s="94"/>
      <c r="X75" s="94"/>
    </row>
    <row r="76" spans="1:24" s="112" customFormat="1" x14ac:dyDescent="0.25">
      <c r="A76" s="434"/>
      <c r="B76" s="590" t="s">
        <v>292</v>
      </c>
      <c r="C76" s="152"/>
      <c r="D76" s="589" t="s">
        <v>324</v>
      </c>
      <c r="E76" s="144" t="s">
        <v>93</v>
      </c>
      <c r="F76" s="180">
        <f t="shared" si="7"/>
        <v>1</v>
      </c>
      <c r="G76" s="154">
        <v>0.83330000000000004</v>
      </c>
      <c r="H76" s="592" t="s">
        <v>346</v>
      </c>
      <c r="I76" s="592" t="s">
        <v>348</v>
      </c>
      <c r="J76" s="128">
        <v>262</v>
      </c>
      <c r="K76" s="148"/>
      <c r="L76" s="149">
        <v>1.0039</v>
      </c>
      <c r="M76" s="149"/>
      <c r="N76" s="149">
        <v>0.05</v>
      </c>
      <c r="O76" s="93">
        <f t="shared" ref="O76" si="9">IF(G76="","",IF(G76="Ne treba raditi na predm.",1+SUM(L76:N76),(SUM(L76:N76)/G76)))</f>
        <v>1.264730589223569</v>
      </c>
      <c r="P76" s="131">
        <f t="shared" ref="P76" si="10">IF(K76&gt;0,O76*(J76/(J76-K76)),O76)</f>
        <v>1.264730589223569</v>
      </c>
      <c r="Q76" s="259"/>
      <c r="R76" s="260"/>
      <c r="S76" s="260"/>
      <c r="T76" s="260"/>
      <c r="U76" s="132" t="str">
        <f t="shared" si="8"/>
        <v/>
      </c>
      <c r="V76" s="150">
        <f t="shared" ref="V76:V83" si="11">IF(P76="","",IF(C76="Ne","",IF(G76="Ne treba raditi na predm.","", IF(P76&gt;1,30,IF(U76="",IF(P76&gt;0.9,25,IF(P76&gt;0.8,20,IF(P76&gt;0.7,16,IF(P76&gt;0.6,10,IF(P76&gt;0.5,4,0))))),IF(U76=1,30,IF(U76&gt;0.9,25,IF(U76&gt;0.8,20,IF(U76&gt;0.7,15,IF(U76&gt;0.6,10,IF(U76&gt;0.5,5,0)))))))))))</f>
        <v>30</v>
      </c>
      <c r="W76" s="94"/>
      <c r="X76" s="94"/>
    </row>
    <row r="77" spans="1:24" s="112" customFormat="1" x14ac:dyDescent="0.25">
      <c r="A77" s="434"/>
      <c r="B77" s="151"/>
      <c r="C77" s="152"/>
      <c r="D77" s="143"/>
      <c r="E77" s="144"/>
      <c r="F77" s="180" t="str">
        <f t="shared" ref="F77:F80" si="12">IF(E77="Sudija",1,IF(E77="Stručni saradnik",1,""))</f>
        <v/>
      </c>
      <c r="G77" s="154"/>
      <c r="H77" s="177"/>
      <c r="I77" s="177"/>
      <c r="J77" s="128">
        <v>262</v>
      </c>
      <c r="K77" s="148"/>
      <c r="L77" s="149"/>
      <c r="M77" s="149"/>
      <c r="N77" s="149"/>
      <c r="O77" s="93" t="str">
        <f t="shared" ref="O77:O80" si="13">IF(G77="","",IF(G77="Ne treba raditi na predm.",1+SUM(L77:N77),(SUM(L77:N77)/G77)))</f>
        <v/>
      </c>
      <c r="P77" s="131" t="str">
        <f t="shared" ref="P77:P80" si="14">IF(K77&gt;0,O77*(J77/(J77-K77)),O77)</f>
        <v/>
      </c>
      <c r="Q77" s="259"/>
      <c r="R77" s="260"/>
      <c r="S77" s="260"/>
      <c r="T77" s="260"/>
      <c r="U77" s="132" t="str">
        <f t="shared" ref="U77:U80" si="15">IF(Q77="","",R77/(Q77-S77))</f>
        <v/>
      </c>
      <c r="V77" s="150" t="str">
        <f t="shared" si="11"/>
        <v/>
      </c>
      <c r="W77" s="94"/>
      <c r="X77" s="94"/>
    </row>
    <row r="78" spans="1:24" s="112" customFormat="1" x14ac:dyDescent="0.25">
      <c r="A78" s="434"/>
      <c r="B78" s="151"/>
      <c r="C78" s="152"/>
      <c r="D78" s="143"/>
      <c r="E78" s="144"/>
      <c r="F78" s="180" t="str">
        <f t="shared" ref="F78" si="16">IF(E78="Sudija",1,IF(E78="Stručni saradnik",1,""))</f>
        <v/>
      </c>
      <c r="G78" s="154"/>
      <c r="H78" s="177"/>
      <c r="I78" s="177"/>
      <c r="J78" s="128">
        <v>262</v>
      </c>
      <c r="K78" s="148"/>
      <c r="L78" s="149"/>
      <c r="M78" s="149"/>
      <c r="N78" s="149"/>
      <c r="O78" s="93" t="str">
        <f t="shared" si="13"/>
        <v/>
      </c>
      <c r="P78" s="131" t="str">
        <f t="shared" ref="P78" si="17">IF(K78&gt;0,O78*(J78/(J78-K78)),O78)</f>
        <v/>
      </c>
      <c r="Q78" s="259"/>
      <c r="R78" s="260"/>
      <c r="S78" s="260"/>
      <c r="T78" s="260"/>
      <c r="U78" s="132" t="str">
        <f t="shared" ref="U78" si="18">IF(Q78="","",R78/(Q78-S78))</f>
        <v/>
      </c>
      <c r="V78" s="150" t="str">
        <f t="shared" si="11"/>
        <v/>
      </c>
      <c r="W78" s="94"/>
      <c r="X78" s="94"/>
    </row>
    <row r="79" spans="1:24" s="112" customFormat="1" x14ac:dyDescent="0.25">
      <c r="A79" s="434"/>
      <c r="B79" s="151"/>
      <c r="C79" s="152"/>
      <c r="D79" s="143"/>
      <c r="E79" s="144"/>
      <c r="F79" s="180" t="str">
        <f t="shared" si="12"/>
        <v/>
      </c>
      <c r="G79" s="154"/>
      <c r="H79" s="177"/>
      <c r="I79" s="177"/>
      <c r="J79" s="128">
        <v>262</v>
      </c>
      <c r="K79" s="148"/>
      <c r="L79" s="149"/>
      <c r="M79" s="149"/>
      <c r="N79" s="149"/>
      <c r="O79" s="93" t="str">
        <f t="shared" si="13"/>
        <v/>
      </c>
      <c r="P79" s="131" t="str">
        <f t="shared" si="14"/>
        <v/>
      </c>
      <c r="Q79" s="259"/>
      <c r="R79" s="260"/>
      <c r="S79" s="260"/>
      <c r="T79" s="260"/>
      <c r="U79" s="132" t="str">
        <f t="shared" si="15"/>
        <v/>
      </c>
      <c r="V79" s="150" t="str">
        <f t="shared" si="11"/>
        <v/>
      </c>
      <c r="W79" s="94"/>
      <c r="X79" s="94"/>
    </row>
    <row r="80" spans="1:24" s="112" customFormat="1" x14ac:dyDescent="0.25">
      <c r="A80" s="434"/>
      <c r="B80" s="151"/>
      <c r="C80" s="152"/>
      <c r="D80" s="143"/>
      <c r="E80" s="144"/>
      <c r="F80" s="180" t="str">
        <f t="shared" si="12"/>
        <v/>
      </c>
      <c r="G80" s="154"/>
      <c r="H80" s="177"/>
      <c r="I80" s="177"/>
      <c r="J80" s="128">
        <v>262</v>
      </c>
      <c r="K80" s="148"/>
      <c r="L80" s="149"/>
      <c r="M80" s="149"/>
      <c r="N80" s="149"/>
      <c r="O80" s="93" t="str">
        <f t="shared" si="13"/>
        <v/>
      </c>
      <c r="P80" s="131" t="str">
        <f t="shared" si="14"/>
        <v/>
      </c>
      <c r="Q80" s="259"/>
      <c r="R80" s="260"/>
      <c r="S80" s="260"/>
      <c r="T80" s="260"/>
      <c r="U80" s="132" t="str">
        <f t="shared" si="15"/>
        <v/>
      </c>
      <c r="V80" s="150" t="str">
        <f t="shared" si="11"/>
        <v/>
      </c>
      <c r="W80" s="94"/>
      <c r="X80" s="94"/>
    </row>
    <row r="81" spans="1:24" s="112" customFormat="1" x14ac:dyDescent="0.25">
      <c r="A81" s="434"/>
      <c r="B81" s="151"/>
      <c r="C81" s="152"/>
      <c r="D81" s="143"/>
      <c r="E81" s="144"/>
      <c r="F81" s="180" t="str">
        <f t="shared" si="7"/>
        <v/>
      </c>
      <c r="G81" s="154"/>
      <c r="H81" s="177"/>
      <c r="I81" s="177"/>
      <c r="J81" s="128">
        <v>262</v>
      </c>
      <c r="K81" s="148"/>
      <c r="L81" s="149"/>
      <c r="M81" s="149"/>
      <c r="N81" s="149"/>
      <c r="O81" s="93" t="str">
        <f t="shared" ref="O81:O83" si="19">IF(G81="","",IF(G81="Ne treba raditi na predm.",1+SUM(L81:N81),(SUM(L81:N81)/G81)))</f>
        <v/>
      </c>
      <c r="P81" s="131" t="str">
        <f t="shared" ref="P81:P83" si="20">IF(K81&gt;0,O81*(J81/(J81-K81)),O81)</f>
        <v/>
      </c>
      <c r="Q81" s="259"/>
      <c r="R81" s="260"/>
      <c r="S81" s="260"/>
      <c r="T81" s="260"/>
      <c r="U81" s="132" t="str">
        <f>IF(Q81="","",R81/(Q81-S81))</f>
        <v/>
      </c>
      <c r="V81" s="150" t="str">
        <f t="shared" si="11"/>
        <v/>
      </c>
      <c r="W81" s="94"/>
      <c r="X81" s="94"/>
    </row>
    <row r="82" spans="1:24" s="112" customFormat="1" x14ac:dyDescent="0.25">
      <c r="A82" s="434"/>
      <c r="B82" s="151"/>
      <c r="C82" s="152"/>
      <c r="D82" s="143"/>
      <c r="E82" s="144"/>
      <c r="F82" s="180" t="str">
        <f t="shared" si="7"/>
        <v/>
      </c>
      <c r="G82" s="154"/>
      <c r="H82" s="177"/>
      <c r="I82" s="177"/>
      <c r="J82" s="128">
        <v>262</v>
      </c>
      <c r="K82" s="148"/>
      <c r="L82" s="149"/>
      <c r="M82" s="149"/>
      <c r="N82" s="149"/>
      <c r="O82" s="93" t="str">
        <f t="shared" si="19"/>
        <v/>
      </c>
      <c r="P82" s="131" t="str">
        <f t="shared" si="20"/>
        <v/>
      </c>
      <c r="Q82" s="259"/>
      <c r="R82" s="260"/>
      <c r="S82" s="260"/>
      <c r="T82" s="260"/>
      <c r="U82" s="132" t="str">
        <f t="shared" si="8"/>
        <v/>
      </c>
      <c r="V82" s="150" t="str">
        <f t="shared" si="11"/>
        <v/>
      </c>
      <c r="W82" s="94"/>
      <c r="X82" s="94"/>
    </row>
    <row r="83" spans="1:24" s="112" customFormat="1" ht="15.65" thickBot="1" x14ac:dyDescent="0.3">
      <c r="A83" s="435"/>
      <c r="B83" s="436"/>
      <c r="C83" s="437"/>
      <c r="D83" s="438"/>
      <c r="E83" s="467"/>
      <c r="F83" s="439" t="str">
        <f t="shared" si="7"/>
        <v/>
      </c>
      <c r="G83" s="440"/>
      <c r="H83" s="441"/>
      <c r="I83" s="441"/>
      <c r="J83" s="437">
        <v>262</v>
      </c>
      <c r="K83" s="442"/>
      <c r="L83" s="443"/>
      <c r="M83" s="443"/>
      <c r="N83" s="443"/>
      <c r="O83" s="444" t="str">
        <f t="shared" si="19"/>
        <v/>
      </c>
      <c r="P83" s="445" t="str">
        <f t="shared" si="20"/>
        <v/>
      </c>
      <c r="Q83" s="446"/>
      <c r="R83" s="447"/>
      <c r="S83" s="447"/>
      <c r="T83" s="447"/>
      <c r="U83" s="448" t="str">
        <f t="shared" si="8"/>
        <v/>
      </c>
      <c r="V83" s="488" t="str">
        <f t="shared" si="11"/>
        <v/>
      </c>
      <c r="W83" s="94"/>
      <c r="X83" s="94"/>
    </row>
    <row r="84" spans="1:24" s="112" customFormat="1" x14ac:dyDescent="0.25">
      <c r="A84" s="567"/>
      <c r="B84" s="568"/>
      <c r="C84" s="569"/>
      <c r="D84" s="568"/>
      <c r="E84" s="568"/>
      <c r="F84" s="570"/>
      <c r="G84" s="571"/>
      <c r="H84" s="572"/>
      <c r="I84" s="572"/>
      <c r="J84" s="569"/>
      <c r="K84" s="567"/>
      <c r="L84" s="573"/>
      <c r="M84" s="573"/>
      <c r="N84" s="573"/>
      <c r="O84" s="574" t="s">
        <v>273</v>
      </c>
      <c r="P84" s="575">
        <v>3.5257000000000001</v>
      </c>
      <c r="Q84" s="576"/>
      <c r="R84" s="576"/>
      <c r="S84" s="576"/>
      <c r="T84" s="576"/>
      <c r="U84" s="577"/>
      <c r="V84" s="196"/>
      <c r="W84" s="94"/>
      <c r="X84" s="94"/>
    </row>
    <row r="85" spans="1:24" s="266" customFormat="1" ht="15.65" thickBot="1" x14ac:dyDescent="0.35">
      <c r="A85" s="578"/>
      <c r="B85" s="579"/>
      <c r="C85" s="580"/>
      <c r="D85" s="579"/>
      <c r="E85" s="579"/>
      <c r="F85" s="581"/>
      <c r="G85" s="582"/>
      <c r="H85" s="583"/>
      <c r="I85" s="583"/>
      <c r="J85" s="584"/>
      <c r="K85" s="578"/>
      <c r="L85" s="585"/>
      <c r="M85" s="585"/>
      <c r="N85" s="585"/>
      <c r="O85" s="195" t="s">
        <v>106</v>
      </c>
      <c r="P85" s="586">
        <f>IF(P8="",IF(P9="","",SUM(P8:P84)/COUNTIF(P8:P83,"&gt;0")),SUM(P8:P84)/COUNTIF(P8:P83,"&gt;0"))</f>
        <v>1.2440070981555751</v>
      </c>
      <c r="Q85" s="265">
        <f>SUM(Q8:Q83)</f>
        <v>0</v>
      </c>
      <c r="R85" s="265">
        <f>SUM(R8:R83)</f>
        <v>0</v>
      </c>
      <c r="S85" s="265">
        <f>SUM(S8:S83)</f>
        <v>0</v>
      </c>
      <c r="T85" s="265">
        <f>SUM(T8:T83)</f>
        <v>0</v>
      </c>
      <c r="U85" s="326" t="str">
        <f>IF(Q85=0,"",R85/(Q85-S85))</f>
        <v/>
      </c>
      <c r="V85" s="327"/>
    </row>
    <row r="86" spans="1:24" s="266" customFormat="1" ht="15.65" hidden="1" thickBot="1" x14ac:dyDescent="0.35">
      <c r="A86" s="191"/>
      <c r="B86" s="192"/>
      <c r="C86" s="280"/>
      <c r="D86" s="192"/>
      <c r="E86" s="192"/>
      <c r="F86" s="193"/>
      <c r="G86" s="281"/>
      <c r="H86" s="282"/>
      <c r="I86" s="282"/>
      <c r="J86" s="283"/>
      <c r="K86" s="191"/>
      <c r="L86" s="194"/>
      <c r="M86" s="194"/>
      <c r="N86" s="194"/>
      <c r="O86" s="267" t="s">
        <v>224</v>
      </c>
      <c r="P86" s="556" t="e">
        <f>IF(#REF!="","",IF(#REF!&gt;1,30,IF(#REF!&gt;0.95,28,IF(#REF!&gt;0.9,24,IF(#REF!&gt;0.85,20,IF(#REF!&gt;0.8,16,IF(#REF!&gt;0.75,12,IF(#REF!&gt;0.7,8,IF(#REF!&gt;0.5,4,0)))))))))</f>
        <v>#REF!</v>
      </c>
      <c r="Q86" s="265"/>
      <c r="R86" s="265"/>
      <c r="S86" s="265"/>
      <c r="T86" s="265"/>
      <c r="U86" s="326"/>
      <c r="V86" s="327"/>
    </row>
    <row r="87" spans="1:24" s="266" customFormat="1" ht="15.65" hidden="1" thickBot="1" x14ac:dyDescent="0.35">
      <c r="A87" s="191"/>
      <c r="B87" s="192"/>
      <c r="C87" s="280"/>
      <c r="D87" s="192"/>
      <c r="E87" s="192"/>
      <c r="F87" s="193"/>
      <c r="G87" s="281"/>
      <c r="H87" s="282"/>
      <c r="I87" s="282"/>
      <c r="J87" s="283"/>
      <c r="K87" s="191"/>
      <c r="L87" s="194"/>
      <c r="M87" s="194"/>
      <c r="N87" s="194"/>
      <c r="O87" s="267" t="s">
        <v>225</v>
      </c>
      <c r="P87" s="449" t="e">
        <f>IF(#REF!="","",IF(#REF!&gt;1,60,IF(#REF!&gt;0.95,56,IF(#REF!&gt;0.9,48,IF(#REF!&gt;0.85,40,IF(#REF!&gt;0.8,32,IF(#REF!&gt;0.75,24,IF(#REF!&gt;0.7,16,IF(#REF!&gt;0.5,8,0)))))))))</f>
        <v>#REF!</v>
      </c>
      <c r="Q87" s="265"/>
      <c r="R87" s="265"/>
      <c r="S87" s="265"/>
      <c r="T87" s="265"/>
      <c r="U87" s="326"/>
      <c r="V87" s="327"/>
    </row>
    <row r="88" spans="1:24" s="266" customFormat="1" x14ac:dyDescent="0.3">
      <c r="A88" s="191"/>
      <c r="B88" s="192"/>
      <c r="C88" s="280"/>
      <c r="D88" s="192"/>
      <c r="E88" s="192"/>
      <c r="F88" s="193"/>
      <c r="G88" s="281"/>
      <c r="H88" s="282"/>
      <c r="I88" s="282"/>
      <c r="J88" s="283"/>
      <c r="K88" s="191"/>
      <c r="L88" s="194"/>
      <c r="M88" s="194"/>
      <c r="N88" s="194"/>
      <c r="O88" s="267"/>
      <c r="P88" s="196"/>
      <c r="Q88" s="265"/>
      <c r="R88" s="265"/>
      <c r="S88" s="265"/>
      <c r="T88" s="265"/>
      <c r="U88" s="326"/>
      <c r="V88" s="327"/>
    </row>
    <row r="89" spans="1:24" s="266" customFormat="1" x14ac:dyDescent="0.3">
      <c r="A89" s="191"/>
      <c r="B89" s="473" t="s">
        <v>206</v>
      </c>
      <c r="C89" s="474"/>
      <c r="D89" s="475"/>
      <c r="E89" s="475"/>
      <c r="F89" s="476"/>
      <c r="G89" s="477"/>
      <c r="H89" s="282"/>
      <c r="I89" s="282"/>
      <c r="J89" s="283"/>
      <c r="K89" s="191"/>
      <c r="L89" s="194"/>
      <c r="M89" s="194"/>
      <c r="N89" s="194"/>
      <c r="O89" s="267"/>
      <c r="P89" s="196"/>
      <c r="Q89" s="265"/>
      <c r="R89" s="265"/>
      <c r="S89" s="265"/>
      <c r="T89" s="265"/>
      <c r="U89" s="326"/>
      <c r="V89" s="327"/>
    </row>
    <row r="90" spans="1:24" s="266" customFormat="1" x14ac:dyDescent="0.3">
      <c r="A90" s="191"/>
      <c r="B90" s="478" t="s">
        <v>205</v>
      </c>
      <c r="C90" s="554"/>
      <c r="D90" s="673" t="s">
        <v>207</v>
      </c>
      <c r="E90" s="674"/>
      <c r="F90" s="479"/>
      <c r="G90" s="480">
        <v>0.97</v>
      </c>
      <c r="H90" s="282"/>
      <c r="I90" s="282"/>
      <c r="J90" s="283"/>
      <c r="K90" s="191"/>
      <c r="L90" s="194"/>
      <c r="M90" s="194"/>
      <c r="N90" s="194"/>
      <c r="O90" s="267"/>
      <c r="P90" s="196"/>
      <c r="Q90" s="265"/>
      <c r="R90" s="265"/>
      <c r="S90" s="265"/>
      <c r="T90" s="265"/>
      <c r="U90" s="326"/>
      <c r="V90" s="327"/>
    </row>
    <row r="91" spans="1:24" s="266" customFormat="1" x14ac:dyDescent="0.3">
      <c r="A91" s="191"/>
      <c r="B91" s="482" t="s">
        <v>318</v>
      </c>
      <c r="C91" s="555"/>
      <c r="D91" s="671" t="s">
        <v>353</v>
      </c>
      <c r="E91" s="672"/>
      <c r="F91" s="481"/>
      <c r="G91" s="483">
        <v>0.6</v>
      </c>
      <c r="H91" s="282"/>
      <c r="I91" s="282"/>
      <c r="J91" s="283"/>
      <c r="K91" s="191"/>
      <c r="L91" s="194"/>
      <c r="M91" s="194"/>
      <c r="N91" s="194"/>
      <c r="O91" s="267"/>
      <c r="P91" s="196"/>
      <c r="Q91" s="265"/>
      <c r="R91" s="265"/>
      <c r="S91" s="265"/>
      <c r="T91" s="265"/>
      <c r="U91" s="326"/>
      <c r="V91" s="327"/>
    </row>
    <row r="92" spans="1:24" s="266" customFormat="1" x14ac:dyDescent="0.3">
      <c r="A92" s="191"/>
      <c r="B92" s="482" t="s">
        <v>319</v>
      </c>
      <c r="C92" s="555"/>
      <c r="D92" s="671" t="s">
        <v>352</v>
      </c>
      <c r="E92" s="672"/>
      <c r="F92" s="481"/>
      <c r="G92" s="483">
        <v>0.95</v>
      </c>
      <c r="H92" s="282"/>
      <c r="I92" s="282"/>
      <c r="J92" s="283"/>
      <c r="K92" s="191"/>
      <c r="L92" s="194"/>
      <c r="M92" s="194"/>
      <c r="N92" s="194"/>
      <c r="O92" s="267"/>
      <c r="P92" s="196"/>
      <c r="Q92" s="265"/>
      <c r="R92" s="265"/>
      <c r="S92" s="265"/>
      <c r="T92" s="265"/>
      <c r="U92" s="326"/>
      <c r="V92" s="327"/>
    </row>
    <row r="93" spans="1:24" s="266" customFormat="1" x14ac:dyDescent="0.3">
      <c r="A93" s="191"/>
      <c r="B93" s="482" t="s">
        <v>292</v>
      </c>
      <c r="C93" s="555"/>
      <c r="D93" s="671" t="s">
        <v>360</v>
      </c>
      <c r="E93" s="672"/>
      <c r="F93" s="481"/>
      <c r="G93" s="483">
        <v>0.83330000000000004</v>
      </c>
      <c r="H93" s="282"/>
      <c r="I93" s="282"/>
      <c r="J93" s="283"/>
      <c r="K93" s="191"/>
      <c r="L93" s="194"/>
      <c r="M93" s="194"/>
      <c r="N93" s="194"/>
      <c r="O93" s="267"/>
      <c r="P93" s="196"/>
      <c r="Q93" s="265"/>
      <c r="R93" s="265"/>
      <c r="S93" s="265"/>
      <c r="T93" s="265"/>
      <c r="U93" s="326"/>
      <c r="V93" s="327"/>
    </row>
    <row r="94" spans="1:24" s="266" customFormat="1" x14ac:dyDescent="0.3">
      <c r="A94" s="191"/>
      <c r="B94" s="482"/>
      <c r="C94" s="555"/>
      <c r="D94" s="671"/>
      <c r="E94" s="672"/>
      <c r="F94" s="481"/>
      <c r="G94" s="483"/>
      <c r="H94" s="282"/>
      <c r="I94" s="282"/>
      <c r="J94" s="283"/>
      <c r="K94" s="191"/>
      <c r="L94" s="194"/>
      <c r="M94" s="194"/>
      <c r="N94" s="194"/>
      <c r="O94" s="267"/>
      <c r="P94" s="196"/>
      <c r="Q94" s="265"/>
      <c r="R94" s="265"/>
      <c r="S94" s="265"/>
      <c r="T94" s="265"/>
      <c r="U94" s="326"/>
      <c r="V94" s="327"/>
    </row>
    <row r="95" spans="1:24" s="266" customFormat="1" x14ac:dyDescent="0.3">
      <c r="A95" s="191"/>
      <c r="B95" s="482"/>
      <c r="C95" s="555"/>
      <c r="D95" s="671"/>
      <c r="E95" s="672"/>
      <c r="F95" s="481"/>
      <c r="G95" s="483"/>
      <c r="H95" s="282"/>
      <c r="I95" s="282"/>
      <c r="J95" s="283"/>
      <c r="K95" s="191"/>
      <c r="L95" s="194"/>
      <c r="M95" s="194"/>
      <c r="N95" s="194"/>
      <c r="O95" s="267"/>
      <c r="P95" s="196"/>
      <c r="Q95" s="265"/>
      <c r="R95" s="265"/>
      <c r="S95" s="265"/>
      <c r="T95" s="265"/>
      <c r="U95" s="326"/>
      <c r="V95" s="327"/>
    </row>
    <row r="96" spans="1:24" s="266" customFormat="1" x14ac:dyDescent="0.3">
      <c r="A96" s="191"/>
      <c r="B96" s="482"/>
      <c r="C96" s="555"/>
      <c r="D96" s="671"/>
      <c r="E96" s="672"/>
      <c r="F96" s="481"/>
      <c r="G96" s="483"/>
      <c r="H96" s="282"/>
      <c r="I96" s="282"/>
      <c r="J96" s="283"/>
      <c r="K96" s="191"/>
      <c r="L96" s="194"/>
      <c r="M96" s="194"/>
      <c r="N96" s="194"/>
      <c r="O96" s="267"/>
      <c r="P96" s="196"/>
      <c r="Q96" s="265"/>
      <c r="R96" s="265"/>
      <c r="S96" s="265"/>
      <c r="T96" s="265"/>
      <c r="U96" s="326"/>
      <c r="V96" s="327"/>
    </row>
    <row r="97" spans="1:32" s="266" customFormat="1" x14ac:dyDescent="0.3">
      <c r="A97" s="191"/>
      <c r="B97" s="482"/>
      <c r="C97" s="555"/>
      <c r="D97" s="671"/>
      <c r="E97" s="672"/>
      <c r="F97" s="481"/>
      <c r="G97" s="483"/>
      <c r="H97" s="282"/>
      <c r="I97" s="282"/>
      <c r="J97" s="283"/>
      <c r="K97" s="191"/>
      <c r="L97" s="194"/>
      <c r="M97" s="194"/>
      <c r="N97" s="194"/>
      <c r="O97" s="267"/>
      <c r="P97" s="196"/>
      <c r="Q97" s="265"/>
      <c r="R97" s="265"/>
      <c r="S97" s="265"/>
      <c r="T97" s="265"/>
      <c r="U97" s="326"/>
      <c r="V97" s="327"/>
    </row>
    <row r="98" spans="1:32" s="266" customFormat="1" x14ac:dyDescent="0.3">
      <c r="A98" s="191"/>
      <c r="B98" s="482"/>
      <c r="C98" s="555"/>
      <c r="D98" s="671"/>
      <c r="E98" s="672"/>
      <c r="F98" s="481"/>
      <c r="G98" s="483"/>
      <c r="H98" s="282"/>
      <c r="I98" s="282"/>
      <c r="J98" s="283"/>
      <c r="K98" s="191"/>
      <c r="L98" s="194"/>
      <c r="M98" s="194"/>
      <c r="N98" s="194"/>
      <c r="O98" s="267"/>
      <c r="P98" s="196"/>
      <c r="Q98" s="265"/>
      <c r="R98" s="265"/>
      <c r="S98" s="265"/>
      <c r="T98" s="265"/>
      <c r="U98" s="326"/>
      <c r="V98" s="327"/>
    </row>
    <row r="99" spans="1:32" s="266" customFormat="1" x14ac:dyDescent="0.3">
      <c r="A99" s="191"/>
      <c r="B99" s="482"/>
      <c r="C99" s="555"/>
      <c r="D99" s="671"/>
      <c r="E99" s="672"/>
      <c r="F99" s="481"/>
      <c r="G99" s="483"/>
      <c r="H99" s="282"/>
      <c r="I99" s="282"/>
      <c r="J99" s="283"/>
      <c r="K99" s="191"/>
      <c r="L99" s="194"/>
      <c r="M99" s="194"/>
      <c r="N99" s="194"/>
      <c r="O99" s="267"/>
      <c r="P99" s="196"/>
      <c r="Q99" s="265"/>
      <c r="R99" s="265"/>
      <c r="S99" s="265"/>
      <c r="T99" s="265"/>
      <c r="U99" s="326"/>
      <c r="V99" s="327"/>
    </row>
    <row r="100" spans="1:32" s="266" customFormat="1" x14ac:dyDescent="0.3">
      <c r="A100" s="191"/>
      <c r="B100" s="482"/>
      <c r="C100" s="555"/>
      <c r="D100" s="671"/>
      <c r="E100" s="672"/>
      <c r="F100" s="481"/>
      <c r="G100" s="483"/>
      <c r="H100" s="282"/>
      <c r="I100" s="282"/>
      <c r="J100" s="283"/>
      <c r="K100" s="191"/>
      <c r="L100" s="194"/>
      <c r="M100" s="194"/>
      <c r="N100" s="194"/>
      <c r="O100" s="267"/>
      <c r="P100" s="196"/>
      <c r="Q100" s="265"/>
      <c r="R100" s="265"/>
      <c r="S100" s="265"/>
      <c r="T100" s="265"/>
      <c r="U100" s="326"/>
      <c r="V100" s="327"/>
    </row>
    <row r="101" spans="1:32" s="266" customFormat="1" ht="15.65" thickBot="1" x14ac:dyDescent="0.35">
      <c r="A101" s="191"/>
      <c r="B101" s="192"/>
      <c r="C101" s="280"/>
      <c r="D101" s="192"/>
      <c r="E101" s="192"/>
      <c r="F101" s="193"/>
      <c r="G101" s="281"/>
      <c r="H101" s="282"/>
      <c r="I101" s="282"/>
      <c r="J101" s="283"/>
      <c r="K101" s="191"/>
      <c r="L101" s="194"/>
      <c r="M101" s="194"/>
      <c r="N101" s="194"/>
      <c r="O101" s="267"/>
      <c r="P101" s="196"/>
      <c r="Q101" s="265"/>
      <c r="R101" s="265"/>
      <c r="S101" s="265"/>
      <c r="T101" s="265"/>
      <c r="U101" s="326"/>
      <c r="V101" s="327"/>
    </row>
    <row r="102" spans="1:32" s="266" customFormat="1" ht="25.55" customHeight="1" x14ac:dyDescent="0.25">
      <c r="A102" s="683" t="s">
        <v>274</v>
      </c>
      <c r="B102" s="683"/>
      <c r="C102" s="683"/>
      <c r="D102" s="683"/>
      <c r="E102" s="683"/>
      <c r="F102" s="683"/>
      <c r="G102" s="683"/>
      <c r="H102" s="683"/>
      <c r="I102" s="683"/>
      <c r="J102" s="683"/>
      <c r="K102" s="683"/>
      <c r="L102" s="683"/>
      <c r="M102" s="683"/>
      <c r="N102" s="683"/>
      <c r="O102" s="683"/>
      <c r="P102" s="450"/>
      <c r="Q102" s="668" t="s">
        <v>112</v>
      </c>
      <c r="R102" s="668"/>
      <c r="S102" s="668"/>
      <c r="T102" s="668"/>
      <c r="U102" s="675"/>
      <c r="V102" s="327"/>
    </row>
    <row r="103" spans="1:32" s="266" customFormat="1" ht="78.75" customHeight="1" x14ac:dyDescent="0.25">
      <c r="A103" s="684"/>
      <c r="B103" s="684"/>
      <c r="C103" s="684"/>
      <c r="D103" s="684"/>
      <c r="E103" s="684"/>
      <c r="F103" s="684"/>
      <c r="G103" s="684"/>
      <c r="H103" s="684"/>
      <c r="I103" s="684"/>
      <c r="J103" s="684"/>
      <c r="K103" s="684"/>
      <c r="L103" s="684"/>
      <c r="M103" s="684"/>
      <c r="N103" s="684"/>
      <c r="O103" s="684"/>
      <c r="P103" s="196"/>
      <c r="Q103" s="420" t="s">
        <v>113</v>
      </c>
      <c r="R103" s="420" t="s">
        <v>114</v>
      </c>
      <c r="S103" s="420" t="s">
        <v>115</v>
      </c>
      <c r="T103" s="420" t="s">
        <v>116</v>
      </c>
      <c r="U103" s="451" t="s">
        <v>117</v>
      </c>
      <c r="V103" s="327"/>
    </row>
    <row r="104" spans="1:32" s="266" customFormat="1" ht="15.65" thickBot="1" x14ac:dyDescent="0.3">
      <c r="A104" s="685"/>
      <c r="B104" s="685"/>
      <c r="C104" s="685"/>
      <c r="D104" s="685"/>
      <c r="E104" s="685"/>
      <c r="F104" s="685"/>
      <c r="G104" s="685"/>
      <c r="H104" s="685"/>
      <c r="I104" s="685"/>
      <c r="J104" s="685"/>
      <c r="K104" s="685"/>
      <c r="L104" s="685"/>
      <c r="M104" s="685"/>
      <c r="N104" s="685"/>
      <c r="O104" s="685"/>
      <c r="P104" s="463"/>
      <c r="Q104" s="447"/>
      <c r="R104" s="447"/>
      <c r="S104" s="447"/>
      <c r="T104" s="447"/>
      <c r="U104" s="448" t="str">
        <f>IF(Q104="","",R104/(Q104-S104))</f>
        <v/>
      </c>
      <c r="V104" s="327"/>
    </row>
    <row r="105" spans="1:32" s="266" customFormat="1" ht="15.65" hidden="1" thickBot="1" x14ac:dyDescent="0.35">
      <c r="A105" s="452"/>
      <c r="B105" s="192"/>
      <c r="C105" s="280"/>
      <c r="D105" s="192"/>
      <c r="E105" s="192"/>
      <c r="F105" s="193"/>
      <c r="G105" s="281"/>
      <c r="H105" s="282"/>
      <c r="I105" s="282"/>
      <c r="J105" s="283"/>
      <c r="K105" s="191"/>
      <c r="L105" s="194"/>
      <c r="M105" s="194"/>
      <c r="N105" s="194"/>
      <c r="O105" s="267"/>
      <c r="P105" s="196"/>
      <c r="Q105" s="265"/>
      <c r="R105" s="265"/>
      <c r="S105" s="265"/>
      <c r="T105" s="267" t="s">
        <v>226</v>
      </c>
      <c r="U105" s="557" t="str">
        <f>IF(U104="","",IF(U104=1,30,IF(U104&gt;0.95,28,IF(U104&gt;0.9,24,IF(U104&gt;0.85,20,IF(U104&gt;0.8,16,IF(U104&gt;0.75,12,IF(U104&gt;0.7,8,IF(U104&gt;0.5,4,0)))))))))</f>
        <v/>
      </c>
      <c r="V105" s="327"/>
    </row>
    <row r="106" spans="1:32" s="266" customFormat="1" ht="15.65" hidden="1" thickBot="1" x14ac:dyDescent="0.35">
      <c r="A106" s="453"/>
      <c r="B106" s="454"/>
      <c r="C106" s="455"/>
      <c r="D106" s="454"/>
      <c r="E106" s="454"/>
      <c r="F106" s="456"/>
      <c r="G106" s="457"/>
      <c r="H106" s="458"/>
      <c r="I106" s="458"/>
      <c r="J106" s="459"/>
      <c r="K106" s="460"/>
      <c r="L106" s="461"/>
      <c r="M106" s="461"/>
      <c r="N106" s="461"/>
      <c r="O106" s="462"/>
      <c r="P106" s="463"/>
      <c r="Q106" s="464"/>
      <c r="R106" s="464"/>
      <c r="S106" s="464"/>
      <c r="T106" s="462" t="s">
        <v>227</v>
      </c>
      <c r="U106" s="526" t="str">
        <f>IF(U104="","",IF(U104=1,60,IF(U104&gt;0.95,56,IF(U104&gt;0.9,48,IF(U104&gt;0.85,40,IF(U104&gt;0.8,32,IF(U104&gt;0.75,24,IF(U104&gt;0.7,16,IF(U104&gt;0.5,8,0)))))))))</f>
        <v/>
      </c>
      <c r="V106" s="327"/>
    </row>
    <row r="107" spans="1:32" s="266" customFormat="1" x14ac:dyDescent="0.2">
      <c r="A107" s="191"/>
      <c r="B107" s="192"/>
      <c r="C107" s="280"/>
      <c r="D107" s="192"/>
      <c r="E107" s="192"/>
      <c r="F107" s="193"/>
      <c r="G107" s="281"/>
      <c r="H107" s="282"/>
      <c r="I107" s="282"/>
      <c r="J107" s="283"/>
      <c r="K107" s="191"/>
      <c r="L107" s="194"/>
      <c r="M107" s="194"/>
      <c r="N107" s="194"/>
      <c r="P107" s="267"/>
      <c r="Q107" s="169"/>
      <c r="R107" s="169"/>
      <c r="S107" s="169"/>
      <c r="T107" s="169"/>
      <c r="AF107" s="325"/>
    </row>
    <row r="108" spans="1:32" s="266" customFormat="1" ht="15.65" thickBot="1" x14ac:dyDescent="0.25">
      <c r="A108" s="191"/>
      <c r="B108" s="192"/>
      <c r="C108" s="280"/>
      <c r="D108" s="192"/>
      <c r="E108" s="192"/>
      <c r="F108" s="193"/>
      <c r="G108" s="281"/>
      <c r="H108" s="282"/>
      <c r="I108" s="282"/>
      <c r="J108" s="283"/>
      <c r="K108" s="191"/>
      <c r="L108" s="194"/>
      <c r="M108" s="194"/>
      <c r="N108" s="194"/>
      <c r="P108" s="267"/>
      <c r="Q108" s="169"/>
      <c r="R108" s="169"/>
      <c r="S108" s="169"/>
      <c r="T108" s="169"/>
      <c r="AF108" s="325"/>
    </row>
    <row r="109" spans="1:32" s="112" customFormat="1" ht="45.1" customHeight="1" x14ac:dyDescent="0.3">
      <c r="A109" s="676" t="s">
        <v>246</v>
      </c>
      <c r="B109" s="677"/>
      <c r="C109" s="677"/>
      <c r="D109" s="677"/>
      <c r="E109" s="677"/>
      <c r="F109" s="677"/>
      <c r="G109" s="677"/>
      <c r="H109" s="677"/>
      <c r="I109" s="677"/>
      <c r="J109" s="677"/>
      <c r="K109" s="677"/>
      <c r="L109" s="677"/>
      <c r="M109" s="677"/>
      <c r="N109" s="677"/>
      <c r="O109" s="677"/>
      <c r="P109" s="677"/>
      <c r="Q109" s="677"/>
      <c r="R109" s="677"/>
      <c r="S109" s="677"/>
      <c r="T109" s="677"/>
      <c r="U109" s="677"/>
      <c r="V109" s="678"/>
      <c r="W109" s="94"/>
      <c r="X109" s="94"/>
    </row>
    <row r="110" spans="1:32" s="112" customFormat="1" ht="30.05" customHeight="1" x14ac:dyDescent="0.2">
      <c r="A110" s="465" t="s">
        <v>108</v>
      </c>
      <c r="B110" s="181"/>
      <c r="C110" s="182"/>
      <c r="D110" s="183"/>
      <c r="E110" s="182"/>
      <c r="F110" s="182"/>
      <c r="G110" s="184"/>
      <c r="H110" s="185"/>
      <c r="I110" s="185"/>
      <c r="J110" s="181"/>
      <c r="K110" s="385"/>
      <c r="L110" s="388"/>
      <c r="M110" s="388"/>
      <c r="N110" s="388"/>
      <c r="O110" s="386" t="s">
        <v>247</v>
      </c>
      <c r="P110" s="387">
        <f>P111+P112</f>
        <v>0</v>
      </c>
      <c r="Q110" s="384"/>
      <c r="R110" s="184"/>
      <c r="S110" s="184"/>
      <c r="T110" s="184"/>
      <c r="U110" s="184"/>
      <c r="V110" s="186"/>
      <c r="W110" s="94"/>
      <c r="X110" s="94"/>
    </row>
    <row r="111" spans="1:32" s="112" customFormat="1" x14ac:dyDescent="0.25">
      <c r="A111" s="669" t="s">
        <v>109</v>
      </c>
      <c r="B111" s="670"/>
      <c r="C111" s="155"/>
      <c r="D111" s="156"/>
      <c r="E111" s="558" t="s">
        <v>104</v>
      </c>
      <c r="F111" s="157"/>
      <c r="G111" s="127"/>
      <c r="H111" s="177"/>
      <c r="I111" s="177"/>
      <c r="J111" s="187"/>
      <c r="K111" s="158"/>
      <c r="L111" s="159"/>
      <c r="M111" s="159"/>
      <c r="N111" s="159"/>
      <c r="O111" s="93">
        <f>IF(G111="",0,IF(G111="Ne treba raditi na predm.",1+SUM(L111:N111),(SUM(L111:N111)/G111)))</f>
        <v>0</v>
      </c>
      <c r="P111" s="131">
        <f t="shared" ref="P111:P112" si="21">IF(K111&gt;0,O111*(J111/(J111-K111)),O111)</f>
        <v>0</v>
      </c>
      <c r="Q111" s="259"/>
      <c r="R111" s="260"/>
      <c r="S111" s="260"/>
      <c r="T111" s="260"/>
      <c r="U111" s="132" t="str">
        <f>IF(Q111="","",R111/(Q111-S111))</f>
        <v/>
      </c>
      <c r="V111" s="133">
        <f>IF(P111="","",IF(C111="Ne","",IF(G111="Ne treba raditi na predm.","",IF((P111+P112)&gt;1,10,IF(U111="",IF((P111+P112)&gt;0.9,8,IF((P111+P112)&gt;0.8,6,IF((P111+P112)&gt;0.7,4,IF((P111+P112)&gt;0.6,2,0)))),IF((U111+U112)=1,10,IF((U111+U112)&gt;0.9,8,IF((U111+U112)&gt;0.8,6,IF((U111+U112)&gt;0.7,5,IF((U111+U112)&gt;0.6,4,IF((U111+U112)&gt;0.5,2,0)))))))))))</f>
        <v>0</v>
      </c>
    </row>
    <row r="112" spans="1:32" s="112" customFormat="1" x14ac:dyDescent="0.25">
      <c r="A112" s="669" t="s">
        <v>110</v>
      </c>
      <c r="B112" s="670"/>
      <c r="C112" s="155"/>
      <c r="D112" s="151"/>
      <c r="E112" s="144"/>
      <c r="F112" s="153" t="str">
        <f t="shared" ref="F112" si="22">IF(E112="Sudija",1,IF(E112="Stručni saradnik",1,""))</f>
        <v/>
      </c>
      <c r="G112" s="127"/>
      <c r="H112" s="177"/>
      <c r="I112" s="177"/>
      <c r="J112" s="187"/>
      <c r="K112" s="158"/>
      <c r="L112" s="159"/>
      <c r="M112" s="159"/>
      <c r="N112" s="159"/>
      <c r="O112" s="93">
        <f>IF(G112="",0,IF(G112="Ne treba raditi na predm.",1+SUM(L112:N112),(SUM(L112:N112)/G112)))</f>
        <v>0</v>
      </c>
      <c r="P112" s="131">
        <f t="shared" si="21"/>
        <v>0</v>
      </c>
      <c r="Q112" s="259"/>
      <c r="R112" s="260"/>
      <c r="S112" s="260"/>
      <c r="T112" s="260"/>
      <c r="U112" s="132" t="str">
        <f t="shared" ref="U112" si="23">IF(Q112="","",R112/(Q112-S112))</f>
        <v/>
      </c>
      <c r="V112" s="485">
        <f>IF(P111="","",IF(C112="Ne","",IF(G112="Ne treba raditi na predm.","", IF((P111+P112)&gt;1,30,IF(U111="",IF((P111+P112)&gt;0.9,25,IF((P111+P112)&gt;0.8,20,IF((P111+P112)&gt;0.7,16,IF((P111+P112)&gt;0.6,10,IF((P111+P112)&gt;0.5,4,0))))),IF((U111+U112)=1,30,IF((U111+U112)&gt;0.9,25,IF((U111+U112)&gt;0.8,20,IF((U111+U112)&gt;0.7,15,IF((U111+U112)&gt;0.6,10,IF((U111+U112)&gt;0.5,5,0)))))))))))</f>
        <v>0</v>
      </c>
    </row>
    <row r="113" spans="1:24" s="112" customFormat="1" ht="30.05" customHeight="1" x14ac:dyDescent="0.2">
      <c r="A113" s="465" t="s">
        <v>111</v>
      </c>
      <c r="B113" s="181"/>
      <c r="C113" s="182"/>
      <c r="D113" s="183"/>
      <c r="E113" s="182"/>
      <c r="F113" s="182"/>
      <c r="G113" s="184"/>
      <c r="H113" s="188"/>
      <c r="I113" s="188"/>
      <c r="J113" s="189"/>
      <c r="K113" s="182"/>
      <c r="L113" s="182"/>
      <c r="M113" s="182"/>
      <c r="N113" s="182"/>
      <c r="O113" s="386" t="s">
        <v>247</v>
      </c>
      <c r="P113" s="387">
        <f>P114+P115</f>
        <v>0</v>
      </c>
      <c r="Q113" s="184"/>
      <c r="R113" s="184"/>
      <c r="S113" s="184"/>
      <c r="T113" s="184"/>
      <c r="U113" s="184"/>
      <c r="V113" s="186"/>
      <c r="W113" s="94"/>
      <c r="X113" s="94"/>
    </row>
    <row r="114" spans="1:24" s="112" customFormat="1" x14ac:dyDescent="0.25">
      <c r="A114" s="669" t="s">
        <v>109</v>
      </c>
      <c r="B114" s="670"/>
      <c r="C114" s="155"/>
      <c r="D114" s="151"/>
      <c r="E114" s="144"/>
      <c r="F114" s="180" t="str">
        <f t="shared" ref="F114:F115" si="24">IF(E114="Sudija",1,IF(E114="Stručni saradnik",1,""))</f>
        <v/>
      </c>
      <c r="G114" s="146"/>
      <c r="H114" s="177"/>
      <c r="I114" s="177"/>
      <c r="J114" s="187"/>
      <c r="K114" s="158"/>
      <c r="L114" s="159"/>
      <c r="M114" s="159"/>
      <c r="N114" s="159"/>
      <c r="O114" s="93">
        <f>IF(G114="",0,IF(G114="Ne treba raditi na predm.",1+SUM(L114:N114),(SUM(L114:N114)/G114)))</f>
        <v>0</v>
      </c>
      <c r="P114" s="131">
        <f t="shared" ref="P114:P115" si="25">IF(K114&gt;0,O114*(J114/(J114-K114)),O114)</f>
        <v>0</v>
      </c>
      <c r="Q114" s="259"/>
      <c r="R114" s="260"/>
      <c r="S114" s="260"/>
      <c r="T114" s="260"/>
      <c r="U114" s="132" t="str">
        <f t="shared" ref="U114:U115" si="26">IF(Q114="","",R114/(Q114-S114))</f>
        <v/>
      </c>
      <c r="V114" s="485">
        <f>IF(P114="","",IF(C114="Ne","",IF(G114="Ne treba raditi na predm.","", IF((P114+P115)&gt;1,30,IF(U114="",IF((P114+P115)&gt;0.9,25,IF((P114+P115)&gt;0.8,20,IF((P114+P115)&gt;0.7,16,IF((P114+P115)&gt;0.6,10,IF((P114+P115)&gt;0.5,4,0))))),IF((U114+U115)=1,30,IF((U114+U115)&gt;0.9,25,IF((U114+U115)&gt;0.8,20,IF((U114+U115)&gt;0.7,15,IF((U114+U115)&gt;0.6,10,IF((U114+U115)&gt;0.5,5,0)))))))))))</f>
        <v>0</v>
      </c>
    </row>
    <row r="115" spans="1:24" s="112" customFormat="1" x14ac:dyDescent="0.25">
      <c r="A115" s="669" t="s">
        <v>110</v>
      </c>
      <c r="B115" s="670"/>
      <c r="C115" s="155"/>
      <c r="D115" s="151"/>
      <c r="E115" s="144"/>
      <c r="F115" s="180" t="str">
        <f t="shared" si="24"/>
        <v/>
      </c>
      <c r="G115" s="146"/>
      <c r="H115" s="177"/>
      <c r="I115" s="177"/>
      <c r="J115" s="187"/>
      <c r="K115" s="158"/>
      <c r="L115" s="159"/>
      <c r="M115" s="159"/>
      <c r="N115" s="159"/>
      <c r="O115" s="93">
        <f>IF(G115="",0,IF(G115="Ne treba raditi na predm.",1+SUM(L115:N115),(SUM(L115:N115)/G115)))</f>
        <v>0</v>
      </c>
      <c r="P115" s="131">
        <f t="shared" si="25"/>
        <v>0</v>
      </c>
      <c r="Q115" s="259"/>
      <c r="R115" s="260"/>
      <c r="S115" s="260"/>
      <c r="T115" s="260"/>
      <c r="U115" s="132" t="str">
        <f t="shared" si="26"/>
        <v/>
      </c>
      <c r="V115" s="485">
        <f>IF(P114="","",IF(C115="Ne","",IF(G115="Ne treba raditi na predm.","", IF((P114+P115)&gt;1,30,IF(U114="",IF((P114+P115)&gt;0.9,25,IF((P114+P115)&gt;0.8,20,IF((P114+P115)&gt;0.7,16,IF((P114+P115)&gt;0.6,10,IF((P114+P115)&gt;0.5,4,0))))),IF((U114+U115)=1,30,IF((U114+U115)&gt;0.9,25,IF((U114+U115)&gt;0.8,20,IF((U114+U115)&gt;0.7,15,IF((U114+U115)&gt;0.6,10,IF((U114+U115)&gt;0.5,5,0)))))))))))</f>
        <v>0</v>
      </c>
    </row>
    <row r="116" spans="1:24" s="112" customFormat="1" ht="30.05" customHeight="1" x14ac:dyDescent="0.2">
      <c r="A116" s="465" t="s">
        <v>111</v>
      </c>
      <c r="B116" s="181"/>
      <c r="C116" s="182"/>
      <c r="D116" s="183"/>
      <c r="E116" s="182"/>
      <c r="F116" s="182"/>
      <c r="G116" s="184"/>
      <c r="H116" s="188"/>
      <c r="I116" s="188"/>
      <c r="J116" s="189"/>
      <c r="K116" s="182"/>
      <c r="L116" s="182"/>
      <c r="M116" s="182"/>
      <c r="N116" s="182"/>
      <c r="O116" s="386" t="s">
        <v>247</v>
      </c>
      <c r="P116" s="387">
        <f>P117+P118</f>
        <v>0</v>
      </c>
      <c r="Q116" s="184"/>
      <c r="R116" s="184"/>
      <c r="S116" s="184"/>
      <c r="T116" s="184"/>
      <c r="U116" s="184"/>
      <c r="V116" s="486"/>
      <c r="W116" s="94"/>
      <c r="X116" s="94"/>
    </row>
    <row r="117" spans="1:24" s="112" customFormat="1" x14ac:dyDescent="0.25">
      <c r="A117" s="669" t="s">
        <v>109</v>
      </c>
      <c r="B117" s="670"/>
      <c r="C117" s="155"/>
      <c r="D117" s="151"/>
      <c r="E117" s="144"/>
      <c r="F117" s="180" t="str">
        <f t="shared" ref="F117:F118" si="27">IF(E117="Sudija",1,IF(E117="Stručni saradnik",1,""))</f>
        <v/>
      </c>
      <c r="G117" s="146"/>
      <c r="H117" s="177"/>
      <c r="I117" s="177"/>
      <c r="J117" s="187"/>
      <c r="K117" s="158"/>
      <c r="L117" s="159"/>
      <c r="M117" s="159"/>
      <c r="N117" s="159"/>
      <c r="O117" s="93">
        <f>IF(G117="",0,IF(G117="Ne treba raditi na predm.",1+SUM(L117:N117),(SUM(L117:N117)/G117)))</f>
        <v>0</v>
      </c>
      <c r="P117" s="131">
        <f t="shared" ref="P117:P118" si="28">IF(K117&gt;0,O117*(J117/(J117-K117)),O117)</f>
        <v>0</v>
      </c>
      <c r="Q117" s="259"/>
      <c r="R117" s="260"/>
      <c r="S117" s="260"/>
      <c r="T117" s="260"/>
      <c r="U117" s="132" t="str">
        <f t="shared" ref="U117:U118" si="29">IF(Q117="","",R117/(Q117-S117))</f>
        <v/>
      </c>
      <c r="V117" s="485">
        <f>IF(P117="","",IF(C117="Ne","",IF(G117="Ne treba raditi na predm.","", IF((P117+P118)&gt;1,30,IF(U117="",IF((P117+P118)&gt;0.9,25,IF((P117+P118)&gt;0.8,20,IF((P117+P118)&gt;0.7,16,IF((P117+P118)&gt;0.6,10,IF((P117+P118)&gt;0.5,4,0))))),IF((U117+U118)=1,30,IF((U117+U118)&gt;0.9,25,IF((U117+U118)&gt;0.8,20,IF((U117+U118)&gt;0.7,15,IF((U117+U118)&gt;0.6,10,IF((U117+U118)&gt;0.5,5,0)))))))))))</f>
        <v>0</v>
      </c>
    </row>
    <row r="118" spans="1:24" s="112" customFormat="1" x14ac:dyDescent="0.25">
      <c r="A118" s="669" t="s">
        <v>110</v>
      </c>
      <c r="B118" s="670"/>
      <c r="C118" s="155"/>
      <c r="D118" s="151"/>
      <c r="E118" s="144"/>
      <c r="F118" s="180" t="str">
        <f t="shared" si="27"/>
        <v/>
      </c>
      <c r="G118" s="146"/>
      <c r="H118" s="177"/>
      <c r="I118" s="177"/>
      <c r="J118" s="187"/>
      <c r="K118" s="158"/>
      <c r="L118" s="159"/>
      <c r="M118" s="159"/>
      <c r="N118" s="159"/>
      <c r="O118" s="93">
        <f>IF(G118="",0,IF(G118="Ne treba raditi na predm.",1+SUM(L118:N118),(SUM(L118:N118)/G118)))</f>
        <v>0</v>
      </c>
      <c r="P118" s="131">
        <f t="shared" si="28"/>
        <v>0</v>
      </c>
      <c r="Q118" s="259"/>
      <c r="R118" s="260"/>
      <c r="S118" s="260"/>
      <c r="T118" s="260"/>
      <c r="U118" s="132" t="str">
        <f t="shared" si="29"/>
        <v/>
      </c>
      <c r="V118" s="485">
        <f>IF(P117="","",IF(C118="Ne","",IF(G118="Ne treba raditi na predm.","", IF((P117+P118)&gt;1,30,IF(U117="",IF((P117+P118)&gt;0.9,25,IF((P117+P118)&gt;0.8,20,IF((P117+P118)&gt;0.7,16,IF((P117+P118)&gt;0.6,10,IF((P117+P118)&gt;0.5,4,0))))),IF((U117+U118)=1,30,IF((U117+U118)&gt;0.9,25,IF((U117+U118)&gt;0.8,20,IF((U117+U118)&gt;0.7,15,IF((U117+U118)&gt;0.6,10,IF((U117+U118)&gt;0.5,5,0)))))))))))</f>
        <v>0</v>
      </c>
    </row>
    <row r="119" spans="1:24" s="112" customFormat="1" ht="30.05" customHeight="1" x14ac:dyDescent="0.2">
      <c r="A119" s="465" t="s">
        <v>111</v>
      </c>
      <c r="B119" s="181"/>
      <c r="C119" s="182"/>
      <c r="D119" s="183"/>
      <c r="E119" s="182"/>
      <c r="F119" s="182"/>
      <c r="G119" s="184"/>
      <c r="H119" s="188"/>
      <c r="I119" s="188"/>
      <c r="J119" s="189"/>
      <c r="K119" s="182"/>
      <c r="L119" s="182"/>
      <c r="M119" s="182"/>
      <c r="N119" s="182"/>
      <c r="O119" s="386" t="s">
        <v>247</v>
      </c>
      <c r="P119" s="387">
        <f>P120+P121</f>
        <v>0</v>
      </c>
      <c r="Q119" s="184"/>
      <c r="R119" s="184"/>
      <c r="S119" s="184"/>
      <c r="T119" s="184"/>
      <c r="U119" s="184"/>
      <c r="V119" s="486"/>
      <c r="W119" s="94"/>
      <c r="X119" s="94"/>
    </row>
    <row r="120" spans="1:24" s="112" customFormat="1" x14ac:dyDescent="0.25">
      <c r="A120" s="669" t="s">
        <v>109</v>
      </c>
      <c r="B120" s="670"/>
      <c r="C120" s="155"/>
      <c r="D120" s="151"/>
      <c r="E120" s="144"/>
      <c r="F120" s="180" t="str">
        <f t="shared" si="7"/>
        <v/>
      </c>
      <c r="G120" s="146"/>
      <c r="H120" s="177"/>
      <c r="I120" s="177"/>
      <c r="J120" s="187"/>
      <c r="K120" s="158"/>
      <c r="L120" s="159"/>
      <c r="M120" s="159"/>
      <c r="N120" s="159"/>
      <c r="O120" s="93">
        <f>IF(G120="",0,IF(G120="Ne treba raditi na predm.",1+SUM(L120:N120),(SUM(L120:N120)/G120)))</f>
        <v>0</v>
      </c>
      <c r="P120" s="131">
        <f t="shared" ref="P120:P121" si="30">IF(K120&gt;0,O120*(J120/(J120-K120)),O120)</f>
        <v>0</v>
      </c>
      <c r="Q120" s="259"/>
      <c r="R120" s="260"/>
      <c r="S120" s="260"/>
      <c r="T120" s="260"/>
      <c r="U120" s="132" t="str">
        <f t="shared" ref="U120:U121" si="31">IF(Q120="","",R120/(Q120-S120))</f>
        <v/>
      </c>
      <c r="V120" s="485">
        <f>IF(P120="","",IF(C120="Ne","",IF(G120="Ne treba raditi na predm.","", IF((P120+P121)&gt;1,30,IF(U120="",IF((P120+P121)&gt;0.9,25,IF((P120+P121)&gt;0.8,20,IF((P120+P121)&gt;0.7,16,IF((P120+P121)&gt;0.6,10,IF((P120+P121)&gt;0.5,4,0))))),IF((U120+U121)=1,30,IF((U120+U121)&gt;0.9,25,IF((U120+U121)&gt;0.8,20,IF((U120+U121)&gt;0.7,15,IF((U120+U121)&gt;0.6,10,IF((U120+U121)&gt;0.5,5,0)))))))))))</f>
        <v>0</v>
      </c>
    </row>
    <row r="121" spans="1:24" s="112" customFormat="1" x14ac:dyDescent="0.25">
      <c r="A121" s="669" t="s">
        <v>110</v>
      </c>
      <c r="B121" s="670"/>
      <c r="C121" s="155"/>
      <c r="D121" s="151"/>
      <c r="E121" s="144"/>
      <c r="F121" s="180" t="str">
        <f t="shared" si="7"/>
        <v/>
      </c>
      <c r="G121" s="146"/>
      <c r="H121" s="177"/>
      <c r="I121" s="177"/>
      <c r="J121" s="187"/>
      <c r="K121" s="158"/>
      <c r="L121" s="159"/>
      <c r="M121" s="159"/>
      <c r="N121" s="159"/>
      <c r="O121" s="93">
        <f>IF(G121="",0,IF(G121="Ne treba raditi na predm.",1+SUM(L121:N121),(SUM(L121:N121)/G121)))</f>
        <v>0</v>
      </c>
      <c r="P121" s="131">
        <f t="shared" si="30"/>
        <v>0</v>
      </c>
      <c r="Q121" s="259"/>
      <c r="R121" s="260"/>
      <c r="S121" s="260"/>
      <c r="T121" s="260"/>
      <c r="U121" s="132" t="str">
        <f t="shared" si="31"/>
        <v/>
      </c>
      <c r="V121" s="485">
        <f>IF(P120="","",IF(C121="Ne","",IF(G121="Ne treba raditi na predm.","", IF((P120+P121)&gt;1,30,IF(U120="",IF((P120+P121)&gt;0.9,25,IF((P120+P121)&gt;0.8,20,IF((P120+P121)&gt;0.7,16,IF((P120+P121)&gt;0.6,10,IF((P120+P121)&gt;0.5,4,0))))),IF((U120+U121)=1,30,IF((U120+U121)&gt;0.9,25,IF((U120+U121)&gt;0.8,20,IF((U120+U121)&gt;0.7,15,IF((U120+U121)&gt;0.6,10,IF((U120+U121)&gt;0.5,5,0)))))))))))</f>
        <v>0</v>
      </c>
    </row>
    <row r="122" spans="1:24" s="112" customFormat="1" ht="30.05" customHeight="1" x14ac:dyDescent="0.2">
      <c r="A122" s="465" t="s">
        <v>111</v>
      </c>
      <c r="B122" s="181"/>
      <c r="C122" s="182"/>
      <c r="D122" s="183"/>
      <c r="E122" s="182"/>
      <c r="F122" s="182"/>
      <c r="G122" s="184"/>
      <c r="H122" s="188"/>
      <c r="I122" s="188"/>
      <c r="J122" s="189"/>
      <c r="K122" s="182"/>
      <c r="L122" s="182"/>
      <c r="M122" s="182"/>
      <c r="N122" s="182"/>
      <c r="O122" s="386" t="s">
        <v>247</v>
      </c>
      <c r="P122" s="387">
        <f t="shared" ref="P122" si="32">P123+P124</f>
        <v>0</v>
      </c>
      <c r="Q122" s="184"/>
      <c r="R122" s="184"/>
      <c r="S122" s="184"/>
      <c r="T122" s="184"/>
      <c r="U122" s="184"/>
      <c r="V122" s="486"/>
      <c r="W122" s="94"/>
      <c r="X122" s="94"/>
    </row>
    <row r="123" spans="1:24" s="112" customFormat="1" x14ac:dyDescent="0.25">
      <c r="A123" s="669" t="s">
        <v>109</v>
      </c>
      <c r="B123" s="670"/>
      <c r="C123" s="155"/>
      <c r="D123" s="151"/>
      <c r="E123" s="144"/>
      <c r="F123" s="180" t="str">
        <f t="shared" ref="F123:F124" si="33">IF(E123="Sudija",1,IF(E123="Stručni saradnik",1,""))</f>
        <v/>
      </c>
      <c r="G123" s="146"/>
      <c r="H123" s="177"/>
      <c r="I123" s="177"/>
      <c r="J123" s="187"/>
      <c r="K123" s="158"/>
      <c r="L123" s="159"/>
      <c r="M123" s="159"/>
      <c r="N123" s="159"/>
      <c r="O123" s="93">
        <f t="shared" ref="O123:O124" si="34">IF(G123="",0,IF(G123="Ne treba raditi na predm.",1+SUM(L123:N123),(SUM(L123:N123)/G123)))</f>
        <v>0</v>
      </c>
      <c r="P123" s="131">
        <f t="shared" ref="P123:P124" si="35">IF(K123&gt;0,O123*(J123/(J123-K123)),O123)</f>
        <v>0</v>
      </c>
      <c r="Q123" s="259"/>
      <c r="R123" s="260"/>
      <c r="S123" s="260"/>
      <c r="T123" s="260"/>
      <c r="U123" s="132" t="str">
        <f t="shared" ref="U123:U124" si="36">IF(Q123="","",R123/(Q123-S123))</f>
        <v/>
      </c>
      <c r="V123" s="485">
        <f t="shared" ref="V123" si="37">IF(P123="","",IF(C123="Ne","",IF(G123="Ne treba raditi na predm.","", IF((P123+P124)&gt;1,30,IF(U123="",IF((P123+P124)&gt;0.9,25,IF((P123+P124)&gt;0.8,20,IF((P123+P124)&gt;0.7,16,IF((P123+P124)&gt;0.6,10,IF((P123+P124)&gt;0.5,4,0))))),IF((U123+U124)=1,30,IF((U123+U124)&gt;0.9,25,IF((U123+U124)&gt;0.8,20,IF((U123+U124)&gt;0.7,15,IF((U123+U124)&gt;0.6,10,IF((U123+U124)&gt;0.5,5,0)))))))))))</f>
        <v>0</v>
      </c>
    </row>
    <row r="124" spans="1:24" s="112" customFormat="1" x14ac:dyDescent="0.25">
      <c r="A124" s="669" t="s">
        <v>110</v>
      </c>
      <c r="B124" s="670"/>
      <c r="C124" s="155"/>
      <c r="D124" s="151"/>
      <c r="E124" s="144"/>
      <c r="F124" s="180" t="str">
        <f t="shared" si="33"/>
        <v/>
      </c>
      <c r="G124" s="146"/>
      <c r="H124" s="177"/>
      <c r="I124" s="177"/>
      <c r="J124" s="187"/>
      <c r="K124" s="158"/>
      <c r="L124" s="159"/>
      <c r="M124" s="159"/>
      <c r="N124" s="159"/>
      <c r="O124" s="93">
        <f t="shared" si="34"/>
        <v>0</v>
      </c>
      <c r="P124" s="131">
        <f t="shared" si="35"/>
        <v>0</v>
      </c>
      <c r="Q124" s="259"/>
      <c r="R124" s="260"/>
      <c r="S124" s="260"/>
      <c r="T124" s="260"/>
      <c r="U124" s="132" t="str">
        <f t="shared" si="36"/>
        <v/>
      </c>
      <c r="V124" s="485">
        <f t="shared" ref="V124" si="38">IF(P123="","",IF(C124="Ne","",IF(G124="Ne treba raditi na predm.","", IF((P123+P124)&gt;1,30,IF(U123="",IF((P123+P124)&gt;0.9,25,IF((P123+P124)&gt;0.8,20,IF((P123+P124)&gt;0.7,16,IF((P123+P124)&gt;0.6,10,IF((P123+P124)&gt;0.5,4,0))))),IF((U123+U124)=1,30,IF((U123+U124)&gt;0.9,25,IF((U123+U124)&gt;0.8,20,IF((U123+U124)&gt;0.7,15,IF((U123+U124)&gt;0.6,10,IF((U123+U124)&gt;0.5,5,0)))))))))))</f>
        <v>0</v>
      </c>
    </row>
    <row r="125" spans="1:24" s="112" customFormat="1" ht="30.05" customHeight="1" x14ac:dyDescent="0.2">
      <c r="A125" s="465" t="s">
        <v>111</v>
      </c>
      <c r="B125" s="181"/>
      <c r="C125" s="182"/>
      <c r="D125" s="183"/>
      <c r="E125" s="182"/>
      <c r="F125" s="182"/>
      <c r="G125" s="184"/>
      <c r="H125" s="188"/>
      <c r="I125" s="188"/>
      <c r="J125" s="189"/>
      <c r="K125" s="182"/>
      <c r="L125" s="182"/>
      <c r="M125" s="182"/>
      <c r="N125" s="182"/>
      <c r="O125" s="386" t="s">
        <v>247</v>
      </c>
      <c r="P125" s="387">
        <f t="shared" ref="P125" si="39">P126+P127</f>
        <v>0</v>
      </c>
      <c r="Q125" s="184"/>
      <c r="R125" s="184"/>
      <c r="S125" s="184"/>
      <c r="T125" s="184"/>
      <c r="U125" s="184"/>
      <c r="V125" s="486"/>
      <c r="W125" s="94"/>
      <c r="X125" s="94"/>
    </row>
    <row r="126" spans="1:24" s="112" customFormat="1" x14ac:dyDescent="0.25">
      <c r="A126" s="669" t="s">
        <v>109</v>
      </c>
      <c r="B126" s="670"/>
      <c r="C126" s="155"/>
      <c r="D126" s="151"/>
      <c r="E126" s="144"/>
      <c r="F126" s="180" t="str">
        <f t="shared" ref="F126:F127" si="40">IF(E126="Sudija",1,IF(E126="Stručni saradnik",1,""))</f>
        <v/>
      </c>
      <c r="G126" s="146"/>
      <c r="H126" s="177"/>
      <c r="I126" s="177"/>
      <c r="J126" s="187"/>
      <c r="K126" s="158"/>
      <c r="L126" s="159"/>
      <c r="M126" s="159"/>
      <c r="N126" s="159"/>
      <c r="O126" s="93">
        <f t="shared" ref="O126:O127" si="41">IF(G126="",0,IF(G126="Ne treba raditi na predm.",1+SUM(L126:N126),(SUM(L126:N126)/G126)))</f>
        <v>0</v>
      </c>
      <c r="P126" s="131">
        <f t="shared" ref="P126:P127" si="42">IF(K126&gt;0,O126*(J126/(J126-K126)),O126)</f>
        <v>0</v>
      </c>
      <c r="Q126" s="259"/>
      <c r="R126" s="260"/>
      <c r="S126" s="260"/>
      <c r="T126" s="260"/>
      <c r="U126" s="132" t="str">
        <f t="shared" ref="U126:U127" si="43">IF(Q126="","",R126/(Q126-S126))</f>
        <v/>
      </c>
      <c r="V126" s="485">
        <f t="shared" ref="V126" si="44">IF(P126="","",IF(C126="Ne","",IF(G126="Ne treba raditi na predm.","", IF((P126+P127)&gt;1,30,IF(U126="",IF((P126+P127)&gt;0.9,25,IF((P126+P127)&gt;0.8,20,IF((P126+P127)&gt;0.7,16,IF((P126+P127)&gt;0.6,10,IF((P126+P127)&gt;0.5,4,0))))),IF((U126+U127)=1,30,IF((U126+U127)&gt;0.9,25,IF((U126+U127)&gt;0.8,20,IF((U126+U127)&gt;0.7,15,IF((U126+U127)&gt;0.6,10,IF((U126+U127)&gt;0.5,5,0)))))))))))</f>
        <v>0</v>
      </c>
    </row>
    <row r="127" spans="1:24" s="112" customFormat="1" x14ac:dyDescent="0.25">
      <c r="A127" s="669" t="s">
        <v>110</v>
      </c>
      <c r="B127" s="670"/>
      <c r="C127" s="155"/>
      <c r="D127" s="151"/>
      <c r="E127" s="144"/>
      <c r="F127" s="180" t="str">
        <f t="shared" si="40"/>
        <v/>
      </c>
      <c r="G127" s="146"/>
      <c r="H127" s="177"/>
      <c r="I127" s="177"/>
      <c r="J127" s="187"/>
      <c r="K127" s="158"/>
      <c r="L127" s="159"/>
      <c r="M127" s="159"/>
      <c r="N127" s="159"/>
      <c r="O127" s="93">
        <f t="shared" si="41"/>
        <v>0</v>
      </c>
      <c r="P127" s="131">
        <f t="shared" si="42"/>
        <v>0</v>
      </c>
      <c r="Q127" s="259"/>
      <c r="R127" s="260"/>
      <c r="S127" s="260"/>
      <c r="T127" s="260"/>
      <c r="U127" s="132" t="str">
        <f t="shared" si="43"/>
        <v/>
      </c>
      <c r="V127" s="485">
        <f t="shared" ref="V127" si="45">IF(P126="","",IF(C127="Ne","",IF(G127="Ne treba raditi na predm.","", IF((P126+P127)&gt;1,30,IF(U126="",IF((P126+P127)&gt;0.9,25,IF((P126+P127)&gt;0.8,20,IF((P126+P127)&gt;0.7,16,IF((P126+P127)&gt;0.6,10,IF((P126+P127)&gt;0.5,4,0))))),IF((U126+U127)=1,30,IF((U126+U127)&gt;0.9,25,IF((U126+U127)&gt;0.8,20,IF((U126+U127)&gt;0.7,15,IF((U126+U127)&gt;0.6,10,IF((U126+U127)&gt;0.5,5,0)))))))))))</f>
        <v>0</v>
      </c>
    </row>
    <row r="128" spans="1:24" s="112" customFormat="1" ht="30.05" customHeight="1" x14ac:dyDescent="0.2">
      <c r="A128" s="465" t="s">
        <v>111</v>
      </c>
      <c r="B128" s="181"/>
      <c r="C128" s="182"/>
      <c r="D128" s="183"/>
      <c r="E128" s="182"/>
      <c r="F128" s="182"/>
      <c r="G128" s="184"/>
      <c r="H128" s="188"/>
      <c r="I128" s="188"/>
      <c r="J128" s="189"/>
      <c r="K128" s="182"/>
      <c r="L128" s="182"/>
      <c r="M128" s="182"/>
      <c r="N128" s="182"/>
      <c r="O128" s="386" t="s">
        <v>247</v>
      </c>
      <c r="P128" s="387">
        <f t="shared" ref="P128" si="46">P129+P130</f>
        <v>0</v>
      </c>
      <c r="Q128" s="184"/>
      <c r="R128" s="184"/>
      <c r="S128" s="184"/>
      <c r="T128" s="184"/>
      <c r="U128" s="184"/>
      <c r="V128" s="486"/>
      <c r="W128" s="94"/>
      <c r="X128" s="94"/>
    </row>
    <row r="129" spans="1:24" s="112" customFormat="1" x14ac:dyDescent="0.25">
      <c r="A129" s="669" t="s">
        <v>109</v>
      </c>
      <c r="B129" s="670"/>
      <c r="C129" s="155"/>
      <c r="D129" s="151"/>
      <c r="E129" s="144"/>
      <c r="F129" s="180" t="str">
        <f t="shared" ref="F129:F130" si="47">IF(E129="Sudija",1,IF(E129="Stručni saradnik",1,""))</f>
        <v/>
      </c>
      <c r="G129" s="146"/>
      <c r="H129" s="177"/>
      <c r="I129" s="177"/>
      <c r="J129" s="187"/>
      <c r="K129" s="158"/>
      <c r="L129" s="159"/>
      <c r="M129" s="159"/>
      <c r="N129" s="159"/>
      <c r="O129" s="93">
        <f t="shared" ref="O129:O130" si="48">IF(G129="",0,IF(G129="Ne treba raditi na predm.",1+SUM(L129:N129),(SUM(L129:N129)/G129)))</f>
        <v>0</v>
      </c>
      <c r="P129" s="131">
        <f t="shared" ref="P129:P130" si="49">IF(K129&gt;0,O129*(J129/(J129-K129)),O129)</f>
        <v>0</v>
      </c>
      <c r="Q129" s="259"/>
      <c r="R129" s="260"/>
      <c r="S129" s="260"/>
      <c r="T129" s="260"/>
      <c r="U129" s="132" t="str">
        <f t="shared" ref="U129:U130" si="50">IF(Q129="","",R129/(Q129-S129))</f>
        <v/>
      </c>
      <c r="V129" s="485">
        <f t="shared" ref="V129" si="51">IF(P129="","",IF(C129="Ne","",IF(G129="Ne treba raditi na predm.","", IF((P129+P130)&gt;1,30,IF(U129="",IF((P129+P130)&gt;0.9,25,IF((P129+P130)&gt;0.8,20,IF((P129+P130)&gt;0.7,16,IF((P129+P130)&gt;0.6,10,IF((P129+P130)&gt;0.5,4,0))))),IF((U129+U130)=1,30,IF((U129+U130)&gt;0.9,25,IF((U129+U130)&gt;0.8,20,IF((U129+U130)&gt;0.7,15,IF((U129+U130)&gt;0.6,10,IF((U129+U130)&gt;0.5,5,0)))))))))))</f>
        <v>0</v>
      </c>
    </row>
    <row r="130" spans="1:24" s="112" customFormat="1" x14ac:dyDescent="0.25">
      <c r="A130" s="669" t="s">
        <v>110</v>
      </c>
      <c r="B130" s="670"/>
      <c r="C130" s="155"/>
      <c r="D130" s="151"/>
      <c r="E130" s="144"/>
      <c r="F130" s="180" t="str">
        <f t="shared" si="47"/>
        <v/>
      </c>
      <c r="G130" s="146"/>
      <c r="H130" s="177"/>
      <c r="I130" s="177"/>
      <c r="J130" s="187"/>
      <c r="K130" s="158"/>
      <c r="L130" s="159"/>
      <c r="M130" s="159"/>
      <c r="N130" s="159"/>
      <c r="O130" s="93">
        <f t="shared" si="48"/>
        <v>0</v>
      </c>
      <c r="P130" s="131">
        <f t="shared" si="49"/>
        <v>0</v>
      </c>
      <c r="Q130" s="259"/>
      <c r="R130" s="260"/>
      <c r="S130" s="260"/>
      <c r="T130" s="260"/>
      <c r="U130" s="132" t="str">
        <f t="shared" si="50"/>
        <v/>
      </c>
      <c r="V130" s="485">
        <f t="shared" ref="V130" si="52">IF(P129="","",IF(C130="Ne","",IF(G130="Ne treba raditi na predm.","", IF((P129+P130)&gt;1,30,IF(U129="",IF((P129+P130)&gt;0.9,25,IF((P129+P130)&gt;0.8,20,IF((P129+P130)&gt;0.7,16,IF((P129+P130)&gt;0.6,10,IF((P129+P130)&gt;0.5,4,0))))),IF((U129+U130)=1,30,IF((U129+U130)&gt;0.9,25,IF((U129+U130)&gt;0.8,20,IF((U129+U130)&gt;0.7,15,IF((U129+U130)&gt;0.6,10,IF((U129+U130)&gt;0.5,5,0)))))))))))</f>
        <v>0</v>
      </c>
    </row>
    <row r="131" spans="1:24" s="112" customFormat="1" ht="30.05" customHeight="1" x14ac:dyDescent="0.2">
      <c r="A131" s="465" t="s">
        <v>111</v>
      </c>
      <c r="B131" s="181"/>
      <c r="C131" s="182"/>
      <c r="D131" s="183"/>
      <c r="E131" s="182"/>
      <c r="F131" s="182"/>
      <c r="G131" s="184"/>
      <c r="H131" s="188"/>
      <c r="I131" s="188"/>
      <c r="J131" s="189"/>
      <c r="K131" s="182"/>
      <c r="L131" s="182"/>
      <c r="M131" s="182"/>
      <c r="N131" s="182"/>
      <c r="O131" s="386" t="s">
        <v>247</v>
      </c>
      <c r="P131" s="387">
        <f t="shared" ref="P131" si="53">P132+P133</f>
        <v>0</v>
      </c>
      <c r="Q131" s="184"/>
      <c r="R131" s="184"/>
      <c r="S131" s="184"/>
      <c r="T131" s="184"/>
      <c r="U131" s="184"/>
      <c r="V131" s="486"/>
      <c r="W131" s="94"/>
      <c r="X131" s="94"/>
    </row>
    <row r="132" spans="1:24" s="112" customFormat="1" x14ac:dyDescent="0.25">
      <c r="A132" s="669" t="s">
        <v>109</v>
      </c>
      <c r="B132" s="670"/>
      <c r="C132" s="155"/>
      <c r="D132" s="151"/>
      <c r="E132" s="144"/>
      <c r="F132" s="180" t="str">
        <f t="shared" ref="F132:F133" si="54">IF(E132="Sudija",1,IF(E132="Stručni saradnik",1,""))</f>
        <v/>
      </c>
      <c r="G132" s="146"/>
      <c r="H132" s="177"/>
      <c r="I132" s="177"/>
      <c r="J132" s="187"/>
      <c r="K132" s="158"/>
      <c r="L132" s="159"/>
      <c r="M132" s="159"/>
      <c r="N132" s="159"/>
      <c r="O132" s="93">
        <f t="shared" ref="O132:O133" si="55">IF(G132="",0,IF(G132="Ne treba raditi na predm.",1+SUM(L132:N132),(SUM(L132:N132)/G132)))</f>
        <v>0</v>
      </c>
      <c r="P132" s="131">
        <f t="shared" ref="P132:P133" si="56">IF(K132&gt;0,O132*(J132/(J132-K132)),O132)</f>
        <v>0</v>
      </c>
      <c r="Q132" s="259"/>
      <c r="R132" s="260"/>
      <c r="S132" s="260"/>
      <c r="T132" s="260"/>
      <c r="U132" s="132" t="str">
        <f t="shared" ref="U132:U133" si="57">IF(Q132="","",R132/(Q132-S132))</f>
        <v/>
      </c>
      <c r="V132" s="485">
        <f t="shared" ref="V132" si="58">IF(P132="","",IF(C132="Ne","",IF(G132="Ne treba raditi na predm.","", IF((P132+P133)&gt;1,30,IF(U132="",IF((P132+P133)&gt;0.9,25,IF((P132+P133)&gt;0.8,20,IF((P132+P133)&gt;0.7,16,IF((P132+P133)&gt;0.6,10,IF((P132+P133)&gt;0.5,4,0))))),IF((U132+U133)=1,30,IF((U132+U133)&gt;0.9,25,IF((U132+U133)&gt;0.8,20,IF((U132+U133)&gt;0.7,15,IF((U132+U133)&gt;0.6,10,IF((U132+U133)&gt;0.5,5,0)))))))))))</f>
        <v>0</v>
      </c>
    </row>
    <row r="133" spans="1:24" s="112" customFormat="1" x14ac:dyDescent="0.25">
      <c r="A133" s="669" t="s">
        <v>110</v>
      </c>
      <c r="B133" s="670"/>
      <c r="C133" s="155"/>
      <c r="D133" s="151"/>
      <c r="E133" s="144"/>
      <c r="F133" s="180" t="str">
        <f t="shared" si="54"/>
        <v/>
      </c>
      <c r="G133" s="146"/>
      <c r="H133" s="177"/>
      <c r="I133" s="177"/>
      <c r="J133" s="187"/>
      <c r="K133" s="158"/>
      <c r="L133" s="159"/>
      <c r="M133" s="159"/>
      <c r="N133" s="159"/>
      <c r="O133" s="93">
        <f t="shared" si="55"/>
        <v>0</v>
      </c>
      <c r="P133" s="131">
        <f t="shared" si="56"/>
        <v>0</v>
      </c>
      <c r="Q133" s="259"/>
      <c r="R133" s="260"/>
      <c r="S133" s="260"/>
      <c r="T133" s="260"/>
      <c r="U133" s="132" t="str">
        <f t="shared" si="57"/>
        <v/>
      </c>
      <c r="V133" s="485">
        <f t="shared" ref="V133" si="59">IF(P132="","",IF(C133="Ne","",IF(G133="Ne treba raditi na predm.","", IF((P132+P133)&gt;1,30,IF(U132="",IF((P132+P133)&gt;0.9,25,IF((P132+P133)&gt;0.8,20,IF((P132+P133)&gt;0.7,16,IF((P132+P133)&gt;0.6,10,IF((P132+P133)&gt;0.5,4,0))))),IF((U132+U133)=1,30,IF((U132+U133)&gt;0.9,25,IF((U132+U133)&gt;0.8,20,IF((U132+U133)&gt;0.7,15,IF((U132+U133)&gt;0.6,10,IF((U132+U133)&gt;0.5,5,0)))))))))))</f>
        <v>0</v>
      </c>
    </row>
    <row r="134" spans="1:24" s="112" customFormat="1" ht="30.05" customHeight="1" x14ac:dyDescent="0.2">
      <c r="A134" s="465" t="s">
        <v>111</v>
      </c>
      <c r="B134" s="181"/>
      <c r="C134" s="182"/>
      <c r="D134" s="183"/>
      <c r="E134" s="182"/>
      <c r="F134" s="182"/>
      <c r="G134" s="184"/>
      <c r="H134" s="188"/>
      <c r="I134" s="188"/>
      <c r="J134" s="189"/>
      <c r="K134" s="182"/>
      <c r="L134" s="182"/>
      <c r="M134" s="182"/>
      <c r="N134" s="182"/>
      <c r="O134" s="386" t="s">
        <v>247</v>
      </c>
      <c r="P134" s="387">
        <f t="shared" ref="P134" si="60">P135+P136</f>
        <v>0</v>
      </c>
      <c r="Q134" s="184"/>
      <c r="R134" s="184"/>
      <c r="S134" s="184"/>
      <c r="T134" s="184"/>
      <c r="U134" s="184"/>
      <c r="V134" s="486"/>
      <c r="W134" s="94"/>
      <c r="X134" s="94"/>
    </row>
    <row r="135" spans="1:24" s="112" customFormat="1" x14ac:dyDescent="0.25">
      <c r="A135" s="669" t="s">
        <v>109</v>
      </c>
      <c r="B135" s="670"/>
      <c r="C135" s="155"/>
      <c r="D135" s="151"/>
      <c r="E135" s="144"/>
      <c r="F135" s="180" t="str">
        <f t="shared" ref="F135:F136" si="61">IF(E135="Sudija",1,IF(E135="Stručni saradnik",1,""))</f>
        <v/>
      </c>
      <c r="G135" s="146"/>
      <c r="H135" s="177"/>
      <c r="I135" s="177"/>
      <c r="J135" s="187"/>
      <c r="K135" s="158"/>
      <c r="L135" s="159"/>
      <c r="M135" s="159"/>
      <c r="N135" s="159"/>
      <c r="O135" s="93">
        <f t="shared" ref="O135:O136" si="62">IF(G135="",0,IF(G135="Ne treba raditi na predm.",1+SUM(L135:N135),(SUM(L135:N135)/G135)))</f>
        <v>0</v>
      </c>
      <c r="P135" s="131">
        <f t="shared" ref="P135:P136" si="63">IF(K135&gt;0,O135*(J135/(J135-K135)),O135)</f>
        <v>0</v>
      </c>
      <c r="Q135" s="259"/>
      <c r="R135" s="260"/>
      <c r="S135" s="260"/>
      <c r="T135" s="260"/>
      <c r="U135" s="132" t="str">
        <f t="shared" ref="U135:U136" si="64">IF(Q135="","",R135/(Q135-S135))</f>
        <v/>
      </c>
      <c r="V135" s="485">
        <f t="shared" ref="V135" si="65">IF(P135="","",IF(C135="Ne","",IF(G135="Ne treba raditi na predm.","", IF((P135+P136)&gt;1,30,IF(U135="",IF((P135+P136)&gt;0.9,25,IF((P135+P136)&gt;0.8,20,IF((P135+P136)&gt;0.7,16,IF((P135+P136)&gt;0.6,10,IF((P135+P136)&gt;0.5,4,0))))),IF((U135+U136)=1,30,IF((U135+U136)&gt;0.9,25,IF((U135+U136)&gt;0.8,20,IF((U135+U136)&gt;0.7,15,IF((U135+U136)&gt;0.6,10,IF((U135+U136)&gt;0.5,5,0)))))))))))</f>
        <v>0</v>
      </c>
    </row>
    <row r="136" spans="1:24" s="112" customFormat="1" x14ac:dyDescent="0.25">
      <c r="A136" s="669" t="s">
        <v>110</v>
      </c>
      <c r="B136" s="670"/>
      <c r="C136" s="155"/>
      <c r="D136" s="151"/>
      <c r="E136" s="144"/>
      <c r="F136" s="180" t="str">
        <f t="shared" si="61"/>
        <v/>
      </c>
      <c r="G136" s="146"/>
      <c r="H136" s="177"/>
      <c r="I136" s="177"/>
      <c r="J136" s="187"/>
      <c r="K136" s="158"/>
      <c r="L136" s="159"/>
      <c r="M136" s="159"/>
      <c r="N136" s="159"/>
      <c r="O136" s="93">
        <f t="shared" si="62"/>
        <v>0</v>
      </c>
      <c r="P136" s="131">
        <f t="shared" si="63"/>
        <v>0</v>
      </c>
      <c r="Q136" s="259"/>
      <c r="R136" s="260"/>
      <c r="S136" s="260"/>
      <c r="T136" s="260"/>
      <c r="U136" s="132" t="str">
        <f t="shared" si="64"/>
        <v/>
      </c>
      <c r="V136" s="485">
        <f t="shared" ref="V136" si="66">IF(P135="","",IF(C136="Ne","",IF(G136="Ne treba raditi na predm.","", IF((P135+P136)&gt;1,30,IF(U135="",IF((P135+P136)&gt;0.9,25,IF((P135+P136)&gt;0.8,20,IF((P135+P136)&gt;0.7,16,IF((P135+P136)&gt;0.6,10,IF((P135+P136)&gt;0.5,4,0))))),IF((U135+U136)=1,30,IF((U135+U136)&gt;0.9,25,IF((U135+U136)&gt;0.8,20,IF((U135+U136)&gt;0.7,15,IF((U135+U136)&gt;0.6,10,IF((U135+U136)&gt;0.5,5,0)))))))))))</f>
        <v>0</v>
      </c>
    </row>
    <row r="137" spans="1:24" s="112" customFormat="1" ht="30.05" customHeight="1" x14ac:dyDescent="0.2">
      <c r="A137" s="465" t="s">
        <v>111</v>
      </c>
      <c r="B137" s="181"/>
      <c r="C137" s="182"/>
      <c r="D137" s="183"/>
      <c r="E137" s="182"/>
      <c r="F137" s="182"/>
      <c r="G137" s="184"/>
      <c r="H137" s="188"/>
      <c r="I137" s="188"/>
      <c r="J137" s="189"/>
      <c r="K137" s="182"/>
      <c r="L137" s="182"/>
      <c r="M137" s="182"/>
      <c r="N137" s="182"/>
      <c r="O137" s="386" t="s">
        <v>247</v>
      </c>
      <c r="P137" s="387">
        <f t="shared" ref="P137" si="67">P138+P139</f>
        <v>0</v>
      </c>
      <c r="Q137" s="184"/>
      <c r="R137" s="184"/>
      <c r="S137" s="184"/>
      <c r="T137" s="184"/>
      <c r="U137" s="184"/>
      <c r="V137" s="486"/>
      <c r="W137" s="94"/>
      <c r="X137" s="94"/>
    </row>
    <row r="138" spans="1:24" s="112" customFormat="1" x14ac:dyDescent="0.25">
      <c r="A138" s="669" t="s">
        <v>109</v>
      </c>
      <c r="B138" s="670"/>
      <c r="C138" s="155"/>
      <c r="D138" s="151"/>
      <c r="E138" s="144"/>
      <c r="F138" s="180" t="str">
        <f t="shared" ref="F138:F139" si="68">IF(E138="Sudija",1,IF(E138="Stručni saradnik",1,""))</f>
        <v/>
      </c>
      <c r="G138" s="146"/>
      <c r="H138" s="177"/>
      <c r="I138" s="177"/>
      <c r="J138" s="187"/>
      <c r="K138" s="158"/>
      <c r="L138" s="159"/>
      <c r="M138" s="159"/>
      <c r="N138" s="159"/>
      <c r="O138" s="93">
        <f t="shared" ref="O138:O139" si="69">IF(G138="",0,IF(G138="Ne treba raditi na predm.",1+SUM(L138:N138),(SUM(L138:N138)/G138)))</f>
        <v>0</v>
      </c>
      <c r="P138" s="131">
        <f t="shared" ref="P138:P139" si="70">IF(K138&gt;0,O138*(J138/(J138-K138)),O138)</f>
        <v>0</v>
      </c>
      <c r="Q138" s="259"/>
      <c r="R138" s="260"/>
      <c r="S138" s="260"/>
      <c r="T138" s="260"/>
      <c r="U138" s="132" t="str">
        <f t="shared" ref="U138:U139" si="71">IF(Q138="","",R138/(Q138-S138))</f>
        <v/>
      </c>
      <c r="V138" s="485">
        <f t="shared" ref="V138" si="72">IF(P138="","",IF(C138="Ne","",IF(G138="Ne treba raditi na predm.","", IF((P138+P139)&gt;1,30,IF(U138="",IF((P138+P139)&gt;0.9,25,IF((P138+P139)&gt;0.8,20,IF((P138+P139)&gt;0.7,16,IF((P138+P139)&gt;0.6,10,IF((P138+P139)&gt;0.5,4,0))))),IF((U138+U139)=1,30,IF((U138+U139)&gt;0.9,25,IF((U138+U139)&gt;0.8,20,IF((U138+U139)&gt;0.7,15,IF((U138+U139)&gt;0.6,10,IF((U138+U139)&gt;0.5,5,0)))))))))))</f>
        <v>0</v>
      </c>
    </row>
    <row r="139" spans="1:24" s="112" customFormat="1" x14ac:dyDescent="0.25">
      <c r="A139" s="669" t="s">
        <v>110</v>
      </c>
      <c r="B139" s="670"/>
      <c r="C139" s="155"/>
      <c r="D139" s="151"/>
      <c r="E139" s="144"/>
      <c r="F139" s="180" t="str">
        <f t="shared" si="68"/>
        <v/>
      </c>
      <c r="G139" s="146"/>
      <c r="H139" s="177"/>
      <c r="I139" s="177"/>
      <c r="J139" s="187"/>
      <c r="K139" s="158"/>
      <c r="L139" s="159"/>
      <c r="M139" s="159"/>
      <c r="N139" s="159"/>
      <c r="O139" s="93">
        <f t="shared" si="69"/>
        <v>0</v>
      </c>
      <c r="P139" s="131">
        <f t="shared" si="70"/>
        <v>0</v>
      </c>
      <c r="Q139" s="259"/>
      <c r="R139" s="260"/>
      <c r="S139" s="260"/>
      <c r="T139" s="260"/>
      <c r="U139" s="132" t="str">
        <f t="shared" si="71"/>
        <v/>
      </c>
      <c r="V139" s="485">
        <f t="shared" ref="V139" si="73">IF(P138="","",IF(C139="Ne","",IF(G139="Ne treba raditi na predm.","", IF((P138+P139)&gt;1,30,IF(U138="",IF((P138+P139)&gt;0.9,25,IF((P138+P139)&gt;0.8,20,IF((P138+P139)&gt;0.7,16,IF((P138+P139)&gt;0.6,10,IF((P138+P139)&gt;0.5,4,0))))),IF((U138+U139)=1,30,IF((U138+U139)&gt;0.9,25,IF((U138+U139)&gt;0.8,20,IF((U138+U139)&gt;0.7,15,IF((U138+U139)&gt;0.6,10,IF((U138+U139)&gt;0.5,5,0)))))))))))</f>
        <v>0</v>
      </c>
    </row>
    <row r="140" spans="1:24" s="112" customFormat="1" ht="30.05" customHeight="1" x14ac:dyDescent="0.2">
      <c r="A140" s="465" t="s">
        <v>111</v>
      </c>
      <c r="B140" s="181"/>
      <c r="C140" s="182"/>
      <c r="D140" s="183"/>
      <c r="E140" s="182"/>
      <c r="F140" s="182"/>
      <c r="G140" s="184"/>
      <c r="H140" s="188"/>
      <c r="I140" s="188"/>
      <c r="J140" s="189"/>
      <c r="K140" s="182"/>
      <c r="L140" s="182"/>
      <c r="M140" s="182"/>
      <c r="N140" s="182"/>
      <c r="O140" s="386" t="s">
        <v>247</v>
      </c>
      <c r="P140" s="387">
        <f t="shared" ref="P140" si="74">P141+P142</f>
        <v>0</v>
      </c>
      <c r="Q140" s="184"/>
      <c r="R140" s="184"/>
      <c r="S140" s="184"/>
      <c r="T140" s="184"/>
      <c r="U140" s="184"/>
      <c r="V140" s="486"/>
      <c r="W140" s="94"/>
      <c r="X140" s="94"/>
    </row>
    <row r="141" spans="1:24" s="112" customFormat="1" x14ac:dyDescent="0.25">
      <c r="A141" s="669" t="s">
        <v>109</v>
      </c>
      <c r="B141" s="670"/>
      <c r="C141" s="155"/>
      <c r="D141" s="151"/>
      <c r="E141" s="144"/>
      <c r="F141" s="180" t="str">
        <f t="shared" ref="F141:F142" si="75">IF(E141="Sudija",1,IF(E141="Stručni saradnik",1,""))</f>
        <v/>
      </c>
      <c r="G141" s="146"/>
      <c r="H141" s="177"/>
      <c r="I141" s="177"/>
      <c r="J141" s="187"/>
      <c r="K141" s="158"/>
      <c r="L141" s="159"/>
      <c r="M141" s="159"/>
      <c r="N141" s="159"/>
      <c r="O141" s="93">
        <f t="shared" ref="O141:O142" si="76">IF(G141="",0,IF(G141="Ne treba raditi na predm.",1+SUM(L141:N141),(SUM(L141:N141)/G141)))</f>
        <v>0</v>
      </c>
      <c r="P141" s="131">
        <f t="shared" ref="P141:P142" si="77">IF(K141&gt;0,O141*(J141/(J141-K141)),O141)</f>
        <v>0</v>
      </c>
      <c r="Q141" s="259"/>
      <c r="R141" s="260"/>
      <c r="S141" s="260"/>
      <c r="T141" s="260"/>
      <c r="U141" s="132" t="str">
        <f t="shared" ref="U141:U142" si="78">IF(Q141="","",R141/(Q141-S141))</f>
        <v/>
      </c>
      <c r="V141" s="485">
        <f t="shared" ref="V141" si="79">IF(P141="","",IF(C141="Ne","",IF(G141="Ne treba raditi na predm.","", IF((P141+P142)&gt;1,30,IF(U141="",IF((P141+P142)&gt;0.9,25,IF((P141+P142)&gt;0.8,20,IF((P141+P142)&gt;0.7,16,IF((P141+P142)&gt;0.6,10,IF((P141+P142)&gt;0.5,4,0))))),IF((U141+U142)=1,30,IF((U141+U142)&gt;0.9,25,IF((U141+U142)&gt;0.8,20,IF((U141+U142)&gt;0.7,15,IF((U141+U142)&gt;0.6,10,IF((U141+U142)&gt;0.5,5,0)))))))))))</f>
        <v>0</v>
      </c>
    </row>
    <row r="142" spans="1:24" s="112" customFormat="1" x14ac:dyDescent="0.25">
      <c r="A142" s="669" t="s">
        <v>110</v>
      </c>
      <c r="B142" s="670"/>
      <c r="C142" s="155"/>
      <c r="D142" s="151"/>
      <c r="E142" s="144"/>
      <c r="F142" s="180" t="str">
        <f t="shared" si="75"/>
        <v/>
      </c>
      <c r="G142" s="146"/>
      <c r="H142" s="177"/>
      <c r="I142" s="177"/>
      <c r="J142" s="187"/>
      <c r="K142" s="158"/>
      <c r="L142" s="159"/>
      <c r="M142" s="159"/>
      <c r="N142" s="159"/>
      <c r="O142" s="93">
        <f t="shared" si="76"/>
        <v>0</v>
      </c>
      <c r="P142" s="131">
        <f t="shared" si="77"/>
        <v>0</v>
      </c>
      <c r="Q142" s="259"/>
      <c r="R142" s="260"/>
      <c r="S142" s="260"/>
      <c r="T142" s="260"/>
      <c r="U142" s="132" t="str">
        <f t="shared" si="78"/>
        <v/>
      </c>
      <c r="V142" s="485">
        <f t="shared" ref="V142" si="80">IF(P141="","",IF(C142="Ne","",IF(G142="Ne treba raditi na predm.","", IF((P141+P142)&gt;1,30,IF(U141="",IF((P141+P142)&gt;0.9,25,IF((P141+P142)&gt;0.8,20,IF((P141+P142)&gt;0.7,16,IF((P141+P142)&gt;0.6,10,IF((P141+P142)&gt;0.5,4,0))))),IF((U141+U142)=1,30,IF((U141+U142)&gt;0.9,25,IF((U141+U142)&gt;0.8,20,IF((U141+U142)&gt;0.7,15,IF((U141+U142)&gt;0.6,10,IF((U141+U142)&gt;0.5,5,0)))))))))))</f>
        <v>0</v>
      </c>
    </row>
    <row r="143" spans="1:24" s="112" customFormat="1" ht="30.05" customHeight="1" x14ac:dyDescent="0.2">
      <c r="A143" s="465" t="s">
        <v>111</v>
      </c>
      <c r="B143" s="181"/>
      <c r="C143" s="182"/>
      <c r="D143" s="183"/>
      <c r="E143" s="182"/>
      <c r="F143" s="182"/>
      <c r="G143" s="184"/>
      <c r="H143" s="188"/>
      <c r="I143" s="188"/>
      <c r="J143" s="189"/>
      <c r="K143" s="182"/>
      <c r="L143" s="182"/>
      <c r="M143" s="182"/>
      <c r="N143" s="182"/>
      <c r="O143" s="386" t="s">
        <v>247</v>
      </c>
      <c r="P143" s="387">
        <f t="shared" ref="P143" si="81">P144+P145</f>
        <v>0</v>
      </c>
      <c r="Q143" s="184"/>
      <c r="R143" s="184"/>
      <c r="S143" s="184"/>
      <c r="T143" s="184"/>
      <c r="U143" s="184"/>
      <c r="V143" s="486"/>
      <c r="W143" s="94"/>
      <c r="X143" s="94"/>
    </row>
    <row r="144" spans="1:24" s="112" customFormat="1" x14ac:dyDescent="0.25">
      <c r="A144" s="669" t="s">
        <v>109</v>
      </c>
      <c r="B144" s="670"/>
      <c r="C144" s="155"/>
      <c r="D144" s="151"/>
      <c r="E144" s="144"/>
      <c r="F144" s="180" t="str">
        <f t="shared" ref="F144:F145" si="82">IF(E144="Sudija",1,IF(E144="Stručni saradnik",1,""))</f>
        <v/>
      </c>
      <c r="G144" s="146"/>
      <c r="H144" s="177"/>
      <c r="I144" s="177"/>
      <c r="J144" s="187"/>
      <c r="K144" s="158"/>
      <c r="L144" s="159"/>
      <c r="M144" s="159"/>
      <c r="N144" s="159"/>
      <c r="O144" s="93">
        <f t="shared" ref="O144:O145" si="83">IF(G144="",0,IF(G144="Ne treba raditi na predm.",1+SUM(L144:N144),(SUM(L144:N144)/G144)))</f>
        <v>0</v>
      </c>
      <c r="P144" s="131">
        <f t="shared" ref="P144:P145" si="84">IF(K144&gt;0,O144*(J144/(J144-K144)),O144)</f>
        <v>0</v>
      </c>
      <c r="Q144" s="259"/>
      <c r="R144" s="260"/>
      <c r="S144" s="260"/>
      <c r="T144" s="260"/>
      <c r="U144" s="132" t="str">
        <f t="shared" ref="U144:U145" si="85">IF(Q144="","",R144/(Q144-S144))</f>
        <v/>
      </c>
      <c r="V144" s="485">
        <f t="shared" ref="V144" si="86">IF(P144="","",IF(C144="Ne","",IF(G144="Ne treba raditi na predm.","", IF((P144+P145)&gt;1,30,IF(U144="",IF((P144+P145)&gt;0.9,25,IF((P144+P145)&gt;0.8,20,IF((P144+P145)&gt;0.7,16,IF((P144+P145)&gt;0.6,10,IF((P144+P145)&gt;0.5,4,0))))),IF((U144+U145)=1,30,IF((U144+U145)&gt;0.9,25,IF((U144+U145)&gt;0.8,20,IF((U144+U145)&gt;0.7,15,IF((U144+U145)&gt;0.6,10,IF((U144+U145)&gt;0.5,5,0)))))))))))</f>
        <v>0</v>
      </c>
    </row>
    <row r="145" spans="1:24" s="112" customFormat="1" x14ac:dyDescent="0.25">
      <c r="A145" s="669" t="s">
        <v>110</v>
      </c>
      <c r="B145" s="670"/>
      <c r="C145" s="155"/>
      <c r="D145" s="151"/>
      <c r="E145" s="144"/>
      <c r="F145" s="180" t="str">
        <f t="shared" si="82"/>
        <v/>
      </c>
      <c r="G145" s="146"/>
      <c r="H145" s="177"/>
      <c r="I145" s="177"/>
      <c r="J145" s="187"/>
      <c r="K145" s="158"/>
      <c r="L145" s="159"/>
      <c r="M145" s="159"/>
      <c r="N145" s="159"/>
      <c r="O145" s="93">
        <f t="shared" si="83"/>
        <v>0</v>
      </c>
      <c r="P145" s="131">
        <f t="shared" si="84"/>
        <v>0</v>
      </c>
      <c r="Q145" s="259"/>
      <c r="R145" s="260"/>
      <c r="S145" s="260"/>
      <c r="T145" s="260"/>
      <c r="U145" s="132" t="str">
        <f t="shared" si="85"/>
        <v/>
      </c>
      <c r="V145" s="485">
        <f t="shared" ref="V145" si="87">IF(P144="","",IF(C145="Ne","",IF(G145="Ne treba raditi na predm.","", IF((P144+P145)&gt;1,30,IF(U144="",IF((P144+P145)&gt;0.9,25,IF((P144+P145)&gt;0.8,20,IF((P144+P145)&gt;0.7,16,IF((P144+P145)&gt;0.6,10,IF((P144+P145)&gt;0.5,4,0))))),IF((U144+U145)=1,30,IF((U144+U145)&gt;0.9,25,IF((U144+U145)&gt;0.8,20,IF((U144+U145)&gt;0.7,15,IF((U144+U145)&gt;0.6,10,IF((U144+U145)&gt;0.5,5,0)))))))))))</f>
        <v>0</v>
      </c>
    </row>
    <row r="146" spans="1:24" s="112" customFormat="1" ht="30.05" customHeight="1" x14ac:dyDescent="0.2">
      <c r="A146" s="465" t="s">
        <v>111</v>
      </c>
      <c r="B146" s="181"/>
      <c r="C146" s="182"/>
      <c r="D146" s="183"/>
      <c r="E146" s="182"/>
      <c r="F146" s="182"/>
      <c r="G146" s="184"/>
      <c r="H146" s="188"/>
      <c r="I146" s="188"/>
      <c r="J146" s="189"/>
      <c r="K146" s="182"/>
      <c r="L146" s="182"/>
      <c r="M146" s="182"/>
      <c r="N146" s="182"/>
      <c r="O146" s="386" t="s">
        <v>247</v>
      </c>
      <c r="P146" s="387">
        <f>P147+P148</f>
        <v>0</v>
      </c>
      <c r="Q146" s="184"/>
      <c r="R146" s="184"/>
      <c r="S146" s="184"/>
      <c r="T146" s="184"/>
      <c r="U146" s="184"/>
      <c r="V146" s="486"/>
      <c r="W146" s="94"/>
      <c r="X146" s="94"/>
    </row>
    <row r="147" spans="1:24" s="112" customFormat="1" x14ac:dyDescent="0.25">
      <c r="A147" s="669" t="s">
        <v>109</v>
      </c>
      <c r="B147" s="670"/>
      <c r="C147" s="155"/>
      <c r="D147" s="151"/>
      <c r="E147" s="144"/>
      <c r="F147" s="180" t="str">
        <f t="shared" ref="F147:F148" si="88">IF(E147="Sudija",1,IF(E147="Stručni saradnik",1,""))</f>
        <v/>
      </c>
      <c r="G147" s="146"/>
      <c r="H147" s="177"/>
      <c r="I147" s="177"/>
      <c r="J147" s="187"/>
      <c r="K147" s="158"/>
      <c r="L147" s="159"/>
      <c r="M147" s="159"/>
      <c r="N147" s="159"/>
      <c r="O147" s="93">
        <f>IF(G147="",0,IF(G147="Ne treba raditi na predm.",1+SUM(L147:N147),(SUM(L147:N147)/G147)))</f>
        <v>0</v>
      </c>
      <c r="P147" s="131">
        <f t="shared" ref="P147:P148" si="89">IF(K147&gt;0,O147*(J147/(J147-K147)),O147)</f>
        <v>0</v>
      </c>
      <c r="Q147" s="259"/>
      <c r="R147" s="260"/>
      <c r="S147" s="260"/>
      <c r="T147" s="260"/>
      <c r="U147" s="132" t="str">
        <f t="shared" ref="U147:U148" si="90">IF(Q147="","",R147/(Q147-S147))</f>
        <v/>
      </c>
      <c r="V147" s="485">
        <f>IF(P147="","",IF(C147="Ne","",IF(G147="Ne treba raditi na predm.","", IF((P147+P148)&gt;1,30,IF(U147="",IF((P147+P148)&gt;0.9,25,IF((P147+P148)&gt;0.8,20,IF((P147+P148)&gt;0.7,16,IF((P147+P148)&gt;0.6,10,IF((P147+P148)&gt;0.5,4,0))))),IF((U147+U148)=1,30,IF((U147+U148)&gt;0.9,25,IF((U147+U148)&gt;0.8,20,IF((U147+U148)&gt;0.7,15,IF((U147+U148)&gt;0.6,10,IF((U147+U148)&gt;0.5,5,0)))))))))))</f>
        <v>0</v>
      </c>
    </row>
    <row r="148" spans="1:24" s="112" customFormat="1" x14ac:dyDescent="0.25">
      <c r="A148" s="669" t="s">
        <v>110</v>
      </c>
      <c r="B148" s="670"/>
      <c r="C148" s="155"/>
      <c r="D148" s="151"/>
      <c r="E148" s="144"/>
      <c r="F148" s="180" t="str">
        <f t="shared" si="88"/>
        <v/>
      </c>
      <c r="G148" s="146"/>
      <c r="H148" s="177"/>
      <c r="I148" s="177"/>
      <c r="J148" s="187"/>
      <c r="K148" s="158"/>
      <c r="L148" s="159"/>
      <c r="M148" s="159"/>
      <c r="N148" s="159"/>
      <c r="O148" s="93">
        <f>IF(G148="",0,IF(G148="Ne treba raditi na predm.",1+SUM(L148:N148),(SUM(L148:N148)/G148)))</f>
        <v>0</v>
      </c>
      <c r="P148" s="131">
        <f t="shared" si="89"/>
        <v>0</v>
      </c>
      <c r="Q148" s="259"/>
      <c r="R148" s="260"/>
      <c r="S148" s="260"/>
      <c r="T148" s="260"/>
      <c r="U148" s="132" t="str">
        <f t="shared" si="90"/>
        <v/>
      </c>
      <c r="V148" s="485">
        <f>IF(P147="","",IF(C148="Ne","",IF(G148="Ne treba raditi na predm.","", IF((P147+P148)&gt;1,30,IF(U147="",IF((P147+P148)&gt;0.9,25,IF((P147+P148)&gt;0.8,20,IF((P147+P148)&gt;0.7,16,IF((P147+P148)&gt;0.6,10,IF((P147+P148)&gt;0.5,4,0))))),IF((U147+U148)=1,30,IF((U147+U148)&gt;0.9,25,IF((U147+U148)&gt;0.8,20,IF((U147+U148)&gt;0.7,15,IF((U147+U148)&gt;0.6,10,IF((U147+U148)&gt;0.5,5,0)))))))))))</f>
        <v>0</v>
      </c>
    </row>
    <row r="149" spans="1:24" s="112" customFormat="1" ht="30.05" customHeight="1" x14ac:dyDescent="0.2">
      <c r="A149" s="465" t="s">
        <v>111</v>
      </c>
      <c r="B149" s="181"/>
      <c r="C149" s="182"/>
      <c r="D149" s="183"/>
      <c r="E149" s="182"/>
      <c r="F149" s="182"/>
      <c r="G149" s="184"/>
      <c r="H149" s="188"/>
      <c r="I149" s="188"/>
      <c r="J149" s="189"/>
      <c r="K149" s="182"/>
      <c r="L149" s="182"/>
      <c r="M149" s="182"/>
      <c r="N149" s="182"/>
      <c r="O149" s="386" t="s">
        <v>247</v>
      </c>
      <c r="P149" s="387">
        <f>P150+P151</f>
        <v>0</v>
      </c>
      <c r="Q149" s="184"/>
      <c r="R149" s="184"/>
      <c r="S149" s="184"/>
      <c r="T149" s="184"/>
      <c r="U149" s="184"/>
      <c r="V149" s="486"/>
      <c r="W149" s="94"/>
      <c r="X149" s="94"/>
    </row>
    <row r="150" spans="1:24" s="112" customFormat="1" x14ac:dyDescent="0.25">
      <c r="A150" s="669" t="s">
        <v>109</v>
      </c>
      <c r="B150" s="670"/>
      <c r="C150" s="155"/>
      <c r="D150" s="151"/>
      <c r="E150" s="144"/>
      <c r="F150" s="180" t="str">
        <f t="shared" ref="F150:F151" si="91">IF(E150="Sudija",1,IF(E150="Stručni saradnik",1,""))</f>
        <v/>
      </c>
      <c r="G150" s="146"/>
      <c r="H150" s="177"/>
      <c r="I150" s="177"/>
      <c r="J150" s="190"/>
      <c r="K150" s="158"/>
      <c r="L150" s="159"/>
      <c r="M150" s="159"/>
      <c r="N150" s="159"/>
      <c r="O150" s="93">
        <f>IF(G150="",0,IF(G150="Ne treba raditi na predm.",1+SUM(L150:N150),(SUM(L150:N150)/G150)))</f>
        <v>0</v>
      </c>
      <c r="P150" s="131">
        <f t="shared" ref="P150:P151" si="92">IF(K150&gt;0,O150*(J150/(J150-K150)),O150)</f>
        <v>0</v>
      </c>
      <c r="Q150" s="259"/>
      <c r="R150" s="260"/>
      <c r="S150" s="260"/>
      <c r="T150" s="260"/>
      <c r="U150" s="132" t="str">
        <f t="shared" ref="U150" si="93">IF(Q150="","",R150/(Q150-S150))</f>
        <v/>
      </c>
      <c r="V150" s="485">
        <f>IF(P150="","",IF(C150="Ne","",IF(G150="Ne treba raditi na predm.","", IF((P150+P151)&gt;1,30,IF(U150="",IF((P150+P151)&gt;0.9,25,IF((P150+P151)&gt;0.8,20,IF((P150+P151)&gt;0.7,16,IF((P150+P151)&gt;0.6,10,IF((P150+P151)&gt;0.5,4,0))))),IF((U150+U151)=1,30,IF((U150+U151)&gt;0.9,25,IF((U150+U151)&gt;0.8,20,IF((U150+U151)&gt;0.7,15,IF((U150+U151)&gt;0.6,10,IF((U150+U151)&gt;0.5,5,0)))))))))))</f>
        <v>0</v>
      </c>
    </row>
    <row r="151" spans="1:24" s="112" customFormat="1" x14ac:dyDescent="0.25">
      <c r="A151" s="669" t="s">
        <v>110</v>
      </c>
      <c r="B151" s="670"/>
      <c r="C151" s="155"/>
      <c r="D151" s="151"/>
      <c r="E151" s="144"/>
      <c r="F151" s="180" t="str">
        <f t="shared" si="91"/>
        <v/>
      </c>
      <c r="G151" s="146"/>
      <c r="H151" s="177"/>
      <c r="I151" s="177"/>
      <c r="J151" s="190"/>
      <c r="K151" s="158"/>
      <c r="L151" s="159"/>
      <c r="M151" s="159"/>
      <c r="N151" s="159"/>
      <c r="O151" s="93">
        <f>IF(G151="",0,IF(G151="Ne treba raditi na predm.",1+SUM(L151:N151),(SUM(L151:N151)/G151)))</f>
        <v>0</v>
      </c>
      <c r="P151" s="131">
        <f t="shared" si="92"/>
        <v>0</v>
      </c>
      <c r="Q151" s="259"/>
      <c r="R151" s="260"/>
      <c r="S151" s="260"/>
      <c r="T151" s="260"/>
      <c r="U151" s="132" t="str">
        <f>IF(Q151="","",R151/(Q151-S151))</f>
        <v/>
      </c>
      <c r="V151" s="485">
        <f>IF(P150="","",IF(C151="Ne","",IF(G151="Ne treba raditi na predm.","", IF((P150+P151)&gt;1,30,IF(U150="",IF((P150+P151)&gt;0.9,25,IF((P150+P151)&gt;0.8,20,IF((P150+P151)&gt;0.7,16,IF((P150+P151)&gt;0.6,10,IF((P150+P151)&gt;0.5,4,0))))),IF((U150+U151)=1,30,IF((U150+U151)&gt;0.9,25,IF((U150+U151)&gt;0.8,20,IF((U150+U151)&gt;0.7,15,IF((U150+U151)&gt;0.6,10,IF((U150+U151)&gt;0.5,5,0)))))))))))</f>
        <v>0</v>
      </c>
    </row>
    <row r="152" spans="1:24" s="112" customFormat="1" ht="30.05" customHeight="1" x14ac:dyDescent="0.2">
      <c r="A152" s="465" t="s">
        <v>111</v>
      </c>
      <c r="B152" s="181"/>
      <c r="C152" s="182"/>
      <c r="D152" s="183"/>
      <c r="E152" s="182"/>
      <c r="F152" s="182"/>
      <c r="G152" s="184"/>
      <c r="H152" s="188"/>
      <c r="I152" s="188"/>
      <c r="J152" s="189"/>
      <c r="K152" s="182"/>
      <c r="L152" s="182"/>
      <c r="M152" s="182"/>
      <c r="N152" s="182"/>
      <c r="O152" s="386" t="s">
        <v>247</v>
      </c>
      <c r="P152" s="387">
        <f>P153+P154</f>
        <v>0</v>
      </c>
      <c r="Q152" s="184"/>
      <c r="R152" s="184"/>
      <c r="S152" s="184"/>
      <c r="T152" s="184"/>
      <c r="U152" s="184"/>
      <c r="V152" s="486"/>
      <c r="W152" s="94"/>
      <c r="X152" s="94"/>
    </row>
    <row r="153" spans="1:24" s="112" customFormat="1" x14ac:dyDescent="0.25">
      <c r="A153" s="669" t="s">
        <v>109</v>
      </c>
      <c r="B153" s="670"/>
      <c r="C153" s="155"/>
      <c r="D153" s="151"/>
      <c r="E153" s="144"/>
      <c r="F153" s="180" t="str">
        <f t="shared" ref="F153:F154" si="94">IF(E153="Sudija",1,IF(E153="Stručni saradnik",1,""))</f>
        <v/>
      </c>
      <c r="G153" s="146"/>
      <c r="H153" s="177"/>
      <c r="I153" s="177"/>
      <c r="J153" s="190"/>
      <c r="K153" s="158"/>
      <c r="L153" s="159"/>
      <c r="M153" s="159"/>
      <c r="N153" s="159"/>
      <c r="O153" s="93">
        <f>IF(G153="",0,IF(G153="Ne treba raditi na predm.",1+SUM(L153:N153),(SUM(L153:N153)/G153)))</f>
        <v>0</v>
      </c>
      <c r="P153" s="131">
        <f t="shared" ref="P153:P154" si="95">IF(K153&gt;0,O153*(J153/(J153-K153)),O153)</f>
        <v>0</v>
      </c>
      <c r="Q153" s="259"/>
      <c r="R153" s="260"/>
      <c r="S153" s="260"/>
      <c r="T153" s="260"/>
      <c r="U153" s="132" t="str">
        <f t="shared" ref="U153" si="96">IF(Q153="","",R153/(Q153-S153))</f>
        <v/>
      </c>
      <c r="V153" s="485">
        <f>IF(P153="","",IF(C153="Ne","",IF(G153="Ne treba raditi na predm.","", IF((P153+P154)&gt;1,30,IF(U153="",IF((P153+P154)&gt;0.9,25,IF((P153+P154)&gt;0.8,20,IF((P153+P154)&gt;0.7,16,IF((P153+P154)&gt;0.6,10,IF((P153+P154)&gt;0.5,4,0))))),IF((U153+U154)=1,30,IF((U153+U154)&gt;0.9,25,IF((U153+U154)&gt;0.8,20,IF((U153+U154)&gt;0.7,15,IF((U153+U154)&gt;0.6,10,IF((U153+U154)&gt;0.5,5,0)))))))))))</f>
        <v>0</v>
      </c>
    </row>
    <row r="154" spans="1:24" s="112" customFormat="1" x14ac:dyDescent="0.25">
      <c r="A154" s="669" t="s">
        <v>110</v>
      </c>
      <c r="B154" s="670"/>
      <c r="C154" s="155"/>
      <c r="D154" s="151"/>
      <c r="E154" s="144"/>
      <c r="F154" s="180" t="str">
        <f t="shared" si="94"/>
        <v/>
      </c>
      <c r="G154" s="146"/>
      <c r="H154" s="177"/>
      <c r="I154" s="177"/>
      <c r="J154" s="190"/>
      <c r="K154" s="158"/>
      <c r="L154" s="159"/>
      <c r="M154" s="159"/>
      <c r="N154" s="159"/>
      <c r="O154" s="93">
        <f>IF(G154="",0,IF(G154="Ne treba raditi na predm.",1+SUM(L154:N154),(SUM(L154:N154)/G154)))</f>
        <v>0</v>
      </c>
      <c r="P154" s="131">
        <f t="shared" si="95"/>
        <v>0</v>
      </c>
      <c r="Q154" s="259"/>
      <c r="R154" s="260"/>
      <c r="S154" s="260"/>
      <c r="T154" s="260"/>
      <c r="U154" s="132" t="str">
        <f>IF(Q154="","",R154/(Q154-S154))</f>
        <v/>
      </c>
      <c r="V154" s="485">
        <f>IF(P153="","",IF(C154="Ne","",IF(G154="Ne treba raditi na predm.","", IF((P153+P154)&gt;1,30,IF(U153="",IF((P153+P154)&gt;0.9,25,IF((P153+P154)&gt;0.8,20,IF((P153+P154)&gt;0.7,16,IF((P153+P154)&gt;0.6,10,IF((P153+P154)&gt;0.5,4,0))))),IF((U153+U154)=1,30,IF((U153+U154)&gt;0.9,25,IF((U153+U154)&gt;0.8,20,IF((U153+U154)&gt;0.7,15,IF((U153+U154)&gt;0.6,10,IF((U153+U154)&gt;0.5,5,0)))))))))))</f>
        <v>0</v>
      </c>
    </row>
    <row r="155" spans="1:24" s="112" customFormat="1" ht="30.05" customHeight="1" x14ac:dyDescent="0.2">
      <c r="A155" s="465" t="s">
        <v>111</v>
      </c>
      <c r="B155" s="181"/>
      <c r="C155" s="182"/>
      <c r="D155" s="183"/>
      <c r="E155" s="182"/>
      <c r="F155" s="182"/>
      <c r="G155" s="184"/>
      <c r="H155" s="188"/>
      <c r="I155" s="188"/>
      <c r="J155" s="189"/>
      <c r="K155" s="182"/>
      <c r="L155" s="182"/>
      <c r="M155" s="182"/>
      <c r="N155" s="182"/>
      <c r="O155" s="386" t="s">
        <v>247</v>
      </c>
      <c r="P155" s="387">
        <f>P156+P157</f>
        <v>0</v>
      </c>
      <c r="Q155" s="184"/>
      <c r="R155" s="184"/>
      <c r="S155" s="184"/>
      <c r="T155" s="184"/>
      <c r="U155" s="184"/>
      <c r="V155" s="486"/>
      <c r="W155" s="94"/>
      <c r="X155" s="94"/>
    </row>
    <row r="156" spans="1:24" s="112" customFormat="1" x14ac:dyDescent="0.25">
      <c r="A156" s="669" t="s">
        <v>109</v>
      </c>
      <c r="B156" s="670"/>
      <c r="C156" s="155"/>
      <c r="D156" s="151"/>
      <c r="E156" s="144"/>
      <c r="F156" s="180" t="str">
        <f t="shared" ref="F156:F157" si="97">IF(E156="Sudija",1,IF(E156="Stručni saradnik",1,""))</f>
        <v/>
      </c>
      <c r="G156" s="146"/>
      <c r="H156" s="177"/>
      <c r="I156" s="177"/>
      <c r="J156" s="190"/>
      <c r="K156" s="158"/>
      <c r="L156" s="159"/>
      <c r="M156" s="159"/>
      <c r="N156" s="159"/>
      <c r="O156" s="93">
        <f>IF(G156="",0,IF(G156="Ne treba raditi na predm.",1+SUM(L156:N156),(SUM(L156:N156)/G156)))</f>
        <v>0</v>
      </c>
      <c r="P156" s="131">
        <f t="shared" ref="P156:P157" si="98">IF(K156&gt;0,O156*(J156/(J156-K156)),O156)</f>
        <v>0</v>
      </c>
      <c r="Q156" s="259"/>
      <c r="R156" s="260"/>
      <c r="S156" s="260"/>
      <c r="T156" s="260"/>
      <c r="U156" s="132" t="str">
        <f t="shared" ref="U156" si="99">IF(Q156="","",R156/(Q156-S156))</f>
        <v/>
      </c>
      <c r="V156" s="485">
        <f>IF(P156="","",IF(C156="Ne","",IF(G156="Ne treba raditi na predm.","", IF((P156+P157)&gt;1,30,IF(U156="",IF((P156+P157)&gt;0.9,25,IF((P156+P157)&gt;0.8,20,IF((P156+P157)&gt;0.7,16,IF((P156+P157)&gt;0.6,10,IF((P156+P157)&gt;0.5,4,0))))),IF((U156+U157)=1,30,IF((U156+U157)&gt;0.9,25,IF((U156+U157)&gt;0.8,20,IF((U156+U157)&gt;0.7,15,IF((U156+U157)&gt;0.6,10,IF((U156+U157)&gt;0.5,5,0)))))))))))</f>
        <v>0</v>
      </c>
    </row>
    <row r="157" spans="1:24" s="112" customFormat="1" x14ac:dyDescent="0.25">
      <c r="A157" s="669" t="s">
        <v>110</v>
      </c>
      <c r="B157" s="670"/>
      <c r="C157" s="155"/>
      <c r="D157" s="151"/>
      <c r="E157" s="144"/>
      <c r="F157" s="180" t="str">
        <f t="shared" si="97"/>
        <v/>
      </c>
      <c r="G157" s="146"/>
      <c r="H157" s="177"/>
      <c r="I157" s="177"/>
      <c r="J157" s="190"/>
      <c r="K157" s="158"/>
      <c r="L157" s="159"/>
      <c r="M157" s="159"/>
      <c r="N157" s="159"/>
      <c r="O157" s="93">
        <f>IF(G157="",0,IF(G157="Ne treba raditi na predm.",1+SUM(L157:N157),(SUM(L157:N157)/G157)))</f>
        <v>0</v>
      </c>
      <c r="P157" s="131">
        <f t="shared" si="98"/>
        <v>0</v>
      </c>
      <c r="Q157" s="259"/>
      <c r="R157" s="260"/>
      <c r="S157" s="260"/>
      <c r="T157" s="260"/>
      <c r="U157" s="132" t="str">
        <f>IF(Q157="","",R157/(Q157-S157))</f>
        <v/>
      </c>
      <c r="V157" s="485">
        <f>IF(P156="","",IF(C157="Ne","",IF(G157="Ne treba raditi na predm.","", IF((P156+P157)&gt;1,30,IF(U156="",IF((P156+P157)&gt;0.9,25,IF((P156+P157)&gt;0.8,20,IF((P156+P157)&gt;0.7,16,IF((P156+P157)&gt;0.6,10,IF((P156+P157)&gt;0.5,4,0))))),IF((U156+U157)=1,30,IF((U156+U157)&gt;0.9,25,IF((U156+U157)&gt;0.8,20,IF((U156+U157)&gt;0.7,15,IF((U156+U157)&gt;0.6,10,IF((U156+U157)&gt;0.5,5,0)))))))))))</f>
        <v>0</v>
      </c>
    </row>
    <row r="158" spans="1:24" s="112" customFormat="1" ht="30.05" customHeight="1" x14ac:dyDescent="0.2">
      <c r="A158" s="465" t="s">
        <v>111</v>
      </c>
      <c r="B158" s="181"/>
      <c r="C158" s="182"/>
      <c r="D158" s="183"/>
      <c r="E158" s="182"/>
      <c r="F158" s="182"/>
      <c r="G158" s="184"/>
      <c r="H158" s="188"/>
      <c r="I158" s="188"/>
      <c r="J158" s="189"/>
      <c r="K158" s="182"/>
      <c r="L158" s="182"/>
      <c r="M158" s="182"/>
      <c r="N158" s="182"/>
      <c r="O158" s="386" t="s">
        <v>247</v>
      </c>
      <c r="P158" s="387">
        <f>P159+P160</f>
        <v>0</v>
      </c>
      <c r="Q158" s="184"/>
      <c r="R158" s="184"/>
      <c r="S158" s="184"/>
      <c r="T158" s="184"/>
      <c r="U158" s="184"/>
      <c r="V158" s="486"/>
      <c r="W158" s="94"/>
      <c r="X158" s="94"/>
    </row>
    <row r="159" spans="1:24" s="112" customFormat="1" x14ac:dyDescent="0.25">
      <c r="A159" s="669" t="s">
        <v>109</v>
      </c>
      <c r="B159" s="670"/>
      <c r="C159" s="155"/>
      <c r="D159" s="151"/>
      <c r="E159" s="144"/>
      <c r="F159" s="180" t="str">
        <f t="shared" ref="F159:F160" si="100">IF(E159="Sudija",1,IF(E159="Stručni saradnik",1,""))</f>
        <v/>
      </c>
      <c r="G159" s="146"/>
      <c r="H159" s="177"/>
      <c r="I159" s="177"/>
      <c r="J159" s="190"/>
      <c r="K159" s="158"/>
      <c r="L159" s="159"/>
      <c r="M159" s="159"/>
      <c r="N159" s="159"/>
      <c r="O159" s="93">
        <f>IF(G159="",0,IF(G159="Ne treba raditi na predm.",1+SUM(L159:N159),(SUM(L159:N159)/G159)))</f>
        <v>0</v>
      </c>
      <c r="P159" s="131">
        <f t="shared" ref="P159:P160" si="101">IF(K159&gt;0,O159*(J159/(J159-K159)),O159)</f>
        <v>0</v>
      </c>
      <c r="Q159" s="259"/>
      <c r="R159" s="260"/>
      <c r="S159" s="260"/>
      <c r="T159" s="260"/>
      <c r="U159" s="132" t="str">
        <f t="shared" ref="U159" si="102">IF(Q159="","",R159/(Q159-S159))</f>
        <v/>
      </c>
      <c r="V159" s="485">
        <f>IF(P159="","",IF(C159="Ne","",IF(G159="Ne treba raditi na predm.","", IF((P159+P160)&gt;1,30,IF(U159="",IF((P159+P160)&gt;0.9,25,IF((P159+P160)&gt;0.8,20,IF((P159+P160)&gt;0.7,16,IF((P159+P160)&gt;0.6,10,IF((P159+P160)&gt;0.5,4,0))))),IF((U159+U160)=1,30,IF((U159+U160)&gt;0.9,25,IF((U159+U160)&gt;0.8,20,IF((U159+U160)&gt;0.7,15,IF((U159+U160)&gt;0.6,10,IF((U159+U160)&gt;0.5,5,0)))))))))))</f>
        <v>0</v>
      </c>
    </row>
    <row r="160" spans="1:24" s="112" customFormat="1" x14ac:dyDescent="0.25">
      <c r="A160" s="669" t="s">
        <v>110</v>
      </c>
      <c r="B160" s="670"/>
      <c r="C160" s="155"/>
      <c r="D160" s="151"/>
      <c r="E160" s="144"/>
      <c r="F160" s="180" t="str">
        <f t="shared" si="100"/>
        <v/>
      </c>
      <c r="G160" s="154"/>
      <c r="H160" s="177"/>
      <c r="I160" s="177"/>
      <c r="J160" s="190"/>
      <c r="K160" s="158"/>
      <c r="L160" s="159"/>
      <c r="M160" s="159"/>
      <c r="N160" s="159"/>
      <c r="O160" s="93">
        <f>IF(G160="",0,IF(G160="Ne treba raditi na predm.",1+SUM(L160:N160),(SUM(L160:N160)/G160)))</f>
        <v>0</v>
      </c>
      <c r="P160" s="131">
        <f t="shared" si="101"/>
        <v>0</v>
      </c>
      <c r="Q160" s="259"/>
      <c r="R160" s="260"/>
      <c r="S160" s="260"/>
      <c r="T160" s="260"/>
      <c r="U160" s="132" t="str">
        <f>IF(Q160="","",R160/(Q160-S160))</f>
        <v/>
      </c>
      <c r="V160" s="485">
        <f>IF(P159="","",IF(C160="Ne","",IF(G160="Ne treba raditi na predm.","", IF((P159+P160)&gt;1,30,IF(U159="",IF((P159+P160)&gt;0.9,25,IF((P159+P160)&gt;0.8,20,IF((P159+P160)&gt;0.7,16,IF((P159+P160)&gt;0.6,10,IF((P159+P160)&gt;0.5,4,0))))),IF((U159+U160)=1,30,IF((U159+U160)&gt;0.9,25,IF((U159+U160)&gt;0.8,20,IF((U159+U160)&gt;0.7,15,IF((U159+U160)&gt;0.6,10,IF((U159+U160)&gt;0.5,5,0)))))))))))</f>
        <v>0</v>
      </c>
    </row>
    <row r="161" spans="1:24" s="112" customFormat="1" ht="30.05" customHeight="1" x14ac:dyDescent="0.2">
      <c r="A161" s="465" t="s">
        <v>111</v>
      </c>
      <c r="B161" s="181"/>
      <c r="C161" s="182"/>
      <c r="D161" s="183"/>
      <c r="E161" s="182"/>
      <c r="F161" s="182"/>
      <c r="G161" s="184"/>
      <c r="H161" s="188"/>
      <c r="I161" s="188"/>
      <c r="J161" s="189"/>
      <c r="K161" s="182"/>
      <c r="L161" s="182"/>
      <c r="M161" s="182"/>
      <c r="N161" s="182"/>
      <c r="O161" s="386" t="s">
        <v>247</v>
      </c>
      <c r="P161" s="387">
        <f>P162+P163</f>
        <v>0</v>
      </c>
      <c r="Q161" s="184"/>
      <c r="R161" s="184"/>
      <c r="S161" s="184"/>
      <c r="T161" s="184"/>
      <c r="U161" s="184"/>
      <c r="V161" s="486"/>
      <c r="W161" s="94"/>
      <c r="X161" s="94"/>
    </row>
    <row r="162" spans="1:24" s="112" customFormat="1" x14ac:dyDescent="0.25">
      <c r="A162" s="669" t="s">
        <v>109</v>
      </c>
      <c r="B162" s="670"/>
      <c r="C162" s="155"/>
      <c r="D162" s="151"/>
      <c r="E162" s="144"/>
      <c r="F162" s="180" t="str">
        <f t="shared" ref="F162:F163" si="103">IF(E162="Sudija",1,IF(E162="Stručni saradnik",1,""))</f>
        <v/>
      </c>
      <c r="G162" s="146"/>
      <c r="H162" s="177"/>
      <c r="I162" s="177"/>
      <c r="J162" s="190"/>
      <c r="K162" s="158"/>
      <c r="L162" s="159"/>
      <c r="M162" s="159"/>
      <c r="N162" s="159"/>
      <c r="O162" s="93">
        <f>IF(G162="",0,IF(G162="Ne treba raditi na predm.",1+SUM(L162:N162),(SUM(L162:N162)/G162)))</f>
        <v>0</v>
      </c>
      <c r="P162" s="131">
        <f t="shared" ref="P162:P163" si="104">IF(K162&gt;0,O162*(J162/(J162-K162)),O162)</f>
        <v>0</v>
      </c>
      <c r="Q162" s="259"/>
      <c r="R162" s="260"/>
      <c r="S162" s="260"/>
      <c r="T162" s="260"/>
      <c r="U162" s="132" t="str">
        <f t="shared" ref="U162" si="105">IF(Q162="","",R162/(Q162-S162))</f>
        <v/>
      </c>
      <c r="V162" s="485">
        <f>IF(P162="","",IF(C162="Ne","",IF(G162="Ne treba raditi na predm.","", IF((P162+P163)&gt;1,30,IF(U162="",IF((P162+P163)&gt;0.9,25,IF((P162+P163)&gt;0.8,20,IF((P162+P163)&gt;0.7,16,IF((P162+P163)&gt;0.6,10,IF((P162+P163)&gt;0.5,4,0))))),IF((U162+U163)=1,30,IF((U162+U163)&gt;0.9,25,IF((U162+U163)&gt;0.8,20,IF((U162+U163)&gt;0.7,15,IF((U162+U163)&gt;0.6,10,IF((U162+U163)&gt;0.5,5,0)))))))))))</f>
        <v>0</v>
      </c>
    </row>
    <row r="163" spans="1:24" s="112" customFormat="1" x14ac:dyDescent="0.25">
      <c r="A163" s="669" t="s">
        <v>110</v>
      </c>
      <c r="B163" s="670"/>
      <c r="C163" s="155"/>
      <c r="D163" s="151"/>
      <c r="E163" s="144"/>
      <c r="F163" s="180" t="str">
        <f t="shared" si="103"/>
        <v/>
      </c>
      <c r="G163" s="154"/>
      <c r="H163" s="177"/>
      <c r="I163" s="177"/>
      <c r="J163" s="190"/>
      <c r="K163" s="158"/>
      <c r="L163" s="159"/>
      <c r="M163" s="159"/>
      <c r="N163" s="159"/>
      <c r="O163" s="93">
        <f>IF(G163="",0,IF(G163="Ne treba raditi na predm.",1+SUM(L163:N163),(SUM(L163:N163)/G163)))</f>
        <v>0</v>
      </c>
      <c r="P163" s="131">
        <f t="shared" si="104"/>
        <v>0</v>
      </c>
      <c r="Q163" s="259"/>
      <c r="R163" s="260"/>
      <c r="S163" s="260"/>
      <c r="T163" s="260"/>
      <c r="U163" s="132" t="str">
        <f>IF(Q163="","",R163/(Q163-S163))</f>
        <v/>
      </c>
      <c r="V163" s="485">
        <f>IF(P162="","",IF(C163="Ne","",IF(G163="Ne treba raditi na predm.","", IF((P162+P163)&gt;1,30,IF(U162="",IF((P162+P163)&gt;0.9,25,IF((P162+P163)&gt;0.8,20,IF((P162+P163)&gt;0.7,16,IF((P162+P163)&gt;0.6,10,IF((P162+P163)&gt;0.5,4,0))))),IF((U162+U163)=1,30,IF((U162+U163)&gt;0.9,25,IF((U162+U163)&gt;0.8,20,IF((U162+U163)&gt;0.7,15,IF((U162+U163)&gt;0.6,10,IF((U162+U163)&gt;0.5,5,0)))))))))))</f>
        <v>0</v>
      </c>
    </row>
    <row r="164" spans="1:24" s="112" customFormat="1" ht="30.05" customHeight="1" x14ac:dyDescent="0.2">
      <c r="A164" s="465" t="s">
        <v>111</v>
      </c>
      <c r="B164" s="181"/>
      <c r="C164" s="182"/>
      <c r="D164" s="183"/>
      <c r="E164" s="182"/>
      <c r="F164" s="182"/>
      <c r="G164" s="184"/>
      <c r="H164" s="188"/>
      <c r="I164" s="188"/>
      <c r="J164" s="189"/>
      <c r="K164" s="182"/>
      <c r="L164" s="182"/>
      <c r="M164" s="182"/>
      <c r="N164" s="182"/>
      <c r="O164" s="386" t="s">
        <v>247</v>
      </c>
      <c r="P164" s="387">
        <f>P165+P166</f>
        <v>0</v>
      </c>
      <c r="Q164" s="184"/>
      <c r="R164" s="184"/>
      <c r="S164" s="184"/>
      <c r="T164" s="184"/>
      <c r="U164" s="184"/>
      <c r="V164" s="486"/>
      <c r="W164" s="94"/>
      <c r="X164" s="94"/>
    </row>
    <row r="165" spans="1:24" s="112" customFormat="1" x14ac:dyDescent="0.25">
      <c r="A165" s="669" t="s">
        <v>109</v>
      </c>
      <c r="B165" s="670"/>
      <c r="C165" s="155"/>
      <c r="D165" s="151"/>
      <c r="E165" s="144"/>
      <c r="F165" s="180" t="str">
        <f t="shared" ref="F165:F166" si="106">IF(E165="Sudija",1,IF(E165="Stručni saradnik",1,""))</f>
        <v/>
      </c>
      <c r="G165" s="146"/>
      <c r="H165" s="177"/>
      <c r="I165" s="177"/>
      <c r="J165" s="190"/>
      <c r="K165" s="158"/>
      <c r="L165" s="159"/>
      <c r="M165" s="159"/>
      <c r="N165" s="159"/>
      <c r="O165" s="93">
        <f>IF(G165="",0,IF(G165="Ne treba raditi na predm.",1+SUM(L165:N165),(SUM(L165:N165)/G165)))</f>
        <v>0</v>
      </c>
      <c r="P165" s="131">
        <f t="shared" ref="P165:P166" si="107">IF(K165&gt;0,O165*(J165/(J165-K165)),O165)</f>
        <v>0</v>
      </c>
      <c r="Q165" s="259"/>
      <c r="R165" s="260"/>
      <c r="S165" s="260"/>
      <c r="T165" s="260"/>
      <c r="U165" s="132" t="str">
        <f t="shared" ref="U165" si="108">IF(Q165="","",R165/(Q165-S165))</f>
        <v/>
      </c>
      <c r="V165" s="485">
        <f>IF(P165="","",IF(C165="Ne","",IF(G165="Ne treba raditi na predm.","", IF((P165+P166)&gt;1,30,IF(U165="",IF((P165+P166)&gt;0.9,25,IF((P165+P166)&gt;0.8,20,IF((P165+P166)&gt;0.7,16,IF((P165+P166)&gt;0.6,10,IF((P165+P166)&gt;0.5,4,0))))),IF((U165+U166)=1,30,IF((U165+U166)&gt;0.9,25,IF((U165+U166)&gt;0.8,20,IF((U165+U166)&gt;0.7,15,IF((U165+U166)&gt;0.6,10,IF((U165+U166)&gt;0.5,5,0)))))))))))</f>
        <v>0</v>
      </c>
    </row>
    <row r="166" spans="1:24" s="112" customFormat="1" x14ac:dyDescent="0.25">
      <c r="A166" s="669" t="s">
        <v>110</v>
      </c>
      <c r="B166" s="670"/>
      <c r="C166" s="155"/>
      <c r="D166" s="151"/>
      <c r="E166" s="144"/>
      <c r="F166" s="180" t="str">
        <f t="shared" si="106"/>
        <v/>
      </c>
      <c r="G166" s="154"/>
      <c r="H166" s="177"/>
      <c r="I166" s="177"/>
      <c r="J166" s="190"/>
      <c r="K166" s="158"/>
      <c r="L166" s="159"/>
      <c r="M166" s="159"/>
      <c r="N166" s="159"/>
      <c r="O166" s="93">
        <f>IF(G166="",0,IF(G166="Ne treba raditi na predm.",1+SUM(L166:N166),(SUM(L166:N166)/G166)))</f>
        <v>0</v>
      </c>
      <c r="P166" s="131">
        <f t="shared" si="107"/>
        <v>0</v>
      </c>
      <c r="Q166" s="259"/>
      <c r="R166" s="260"/>
      <c r="S166" s="260"/>
      <c r="T166" s="260"/>
      <c r="U166" s="132" t="str">
        <f>IF(Q166="","",R166/(Q166-S166))</f>
        <v/>
      </c>
      <c r="V166" s="485">
        <f>IF(P165="","",IF(C166="Ne","",IF(G166="Ne treba raditi na predm.","", IF((P165+P166)&gt;1,30,IF(U165="",IF((P165+P166)&gt;0.9,25,IF((P165+P166)&gt;0.8,20,IF((P165+P166)&gt;0.7,16,IF((P165+P166)&gt;0.6,10,IF((P165+P166)&gt;0.5,4,0))))),IF((U165+U166)=1,30,IF((U165+U166)&gt;0.9,25,IF((U165+U166)&gt;0.8,20,IF((U165+U166)&gt;0.7,15,IF((U165+U166)&gt;0.6,10,IF((U165+U166)&gt;0.5,5,0)))))))))))</f>
        <v>0</v>
      </c>
    </row>
    <row r="167" spans="1:24" s="112" customFormat="1" ht="30.05" customHeight="1" x14ac:dyDescent="0.2">
      <c r="A167" s="465" t="s">
        <v>111</v>
      </c>
      <c r="B167" s="181"/>
      <c r="C167" s="182"/>
      <c r="D167" s="183"/>
      <c r="E167" s="182"/>
      <c r="F167" s="182"/>
      <c r="G167" s="184"/>
      <c r="H167" s="188"/>
      <c r="I167" s="188"/>
      <c r="J167" s="189"/>
      <c r="K167" s="182"/>
      <c r="L167" s="182"/>
      <c r="M167" s="182"/>
      <c r="N167" s="182"/>
      <c r="O167" s="386" t="s">
        <v>247</v>
      </c>
      <c r="P167" s="387">
        <f>P168+P169</f>
        <v>0</v>
      </c>
      <c r="Q167" s="184"/>
      <c r="R167" s="184"/>
      <c r="S167" s="184"/>
      <c r="T167" s="184"/>
      <c r="U167" s="184"/>
      <c r="V167" s="486"/>
      <c r="W167" s="94"/>
      <c r="X167" s="94"/>
    </row>
    <row r="168" spans="1:24" s="112" customFormat="1" x14ac:dyDescent="0.25">
      <c r="A168" s="669" t="s">
        <v>109</v>
      </c>
      <c r="B168" s="670"/>
      <c r="C168" s="155"/>
      <c r="D168" s="151"/>
      <c r="E168" s="144"/>
      <c r="F168" s="180" t="str">
        <f t="shared" ref="F168:F169" si="109">IF(E168="Sudija",1,IF(E168="Stručni saradnik",1,""))</f>
        <v/>
      </c>
      <c r="G168" s="146"/>
      <c r="H168" s="177"/>
      <c r="I168" s="177"/>
      <c r="J168" s="190"/>
      <c r="K168" s="158"/>
      <c r="L168" s="159"/>
      <c r="M168" s="159"/>
      <c r="N168" s="159"/>
      <c r="O168" s="93">
        <f>IF(G168="",0,IF(G168="Ne treba raditi na predm.",1+SUM(L168:N168),(SUM(L168:N168)/G168)))</f>
        <v>0</v>
      </c>
      <c r="P168" s="131">
        <f t="shared" ref="P168:P169" si="110">IF(K168&gt;0,O168*(J168/(J168-K168)),O168)</f>
        <v>0</v>
      </c>
      <c r="Q168" s="259"/>
      <c r="R168" s="260"/>
      <c r="S168" s="260"/>
      <c r="T168" s="260"/>
      <c r="U168" s="132" t="str">
        <f t="shared" ref="U168" si="111">IF(Q168="","",R168/(Q168-S168))</f>
        <v/>
      </c>
      <c r="V168" s="485">
        <f>IF(P168="","",IF(C168="Ne","",IF(G168="Ne treba raditi na predm.","", IF((P168+P169)&gt;1,30,IF(U168="",IF((P168+P169)&gt;0.9,25,IF((P168+P169)&gt;0.8,20,IF((P168+P169)&gt;0.7,16,IF((P168+P169)&gt;0.6,10,IF((P168+P169)&gt;0.5,4,0))))),IF((U168+U169)=1,30,IF((U168+U169)&gt;0.9,25,IF((U168+U169)&gt;0.8,20,IF((U168+U169)&gt;0.7,15,IF((U168+U169)&gt;0.6,10,IF((U168+U169)&gt;0.5,5,0)))))))))))</f>
        <v>0</v>
      </c>
    </row>
    <row r="169" spans="1:24" s="112" customFormat="1" ht="15.65" thickBot="1" x14ac:dyDescent="0.3">
      <c r="A169" s="681" t="s">
        <v>110</v>
      </c>
      <c r="B169" s="682"/>
      <c r="C169" s="466"/>
      <c r="D169" s="436"/>
      <c r="E169" s="467"/>
      <c r="F169" s="439" t="str">
        <f t="shared" si="109"/>
        <v/>
      </c>
      <c r="G169" s="440"/>
      <c r="H169" s="441"/>
      <c r="I169" s="441"/>
      <c r="J169" s="468"/>
      <c r="K169" s="469"/>
      <c r="L169" s="470"/>
      <c r="M169" s="470"/>
      <c r="N169" s="470"/>
      <c r="O169" s="444">
        <f>IF(G169="",0,IF(G169="Ne treba raditi na predm.",1+SUM(L169:N169),(SUM(L169:N169)/G169)))</f>
        <v>0</v>
      </c>
      <c r="P169" s="445">
        <f t="shared" si="110"/>
        <v>0</v>
      </c>
      <c r="Q169" s="446"/>
      <c r="R169" s="447"/>
      <c r="S169" s="447"/>
      <c r="T169" s="447"/>
      <c r="U169" s="448" t="str">
        <f>IF(Q169="","",R169/(Q169-S169))</f>
        <v/>
      </c>
      <c r="V169" s="487">
        <f>IF(P168="","",IF(C169="Ne","",IF(G169="Ne treba raditi na predm.","", IF((P168+P169)&gt;1,30,IF(U168="",IF((P168+P169)&gt;0.9,25,IF((P168+P169)&gt;0.8,20,IF((P168+P169)&gt;0.7,16,IF((P168+P169)&gt;0.6,10,IF((P168+P169)&gt;0.5,4,0))))),IF((U168+U169)=1,30,IF((U168+U169)&gt;0.9,25,IF((U168+U169)&gt;0.8,20,IF((U168+U169)&gt;0.7,15,IF((U168+U169)&gt;0.6,10,IF((U168+U169)&gt;0.5,5,0)))))))))))</f>
        <v>0</v>
      </c>
    </row>
    <row r="170" spans="1:24" s="168" customFormat="1" x14ac:dyDescent="0.3">
      <c r="A170" s="160"/>
      <c r="B170" s="161"/>
      <c r="C170" s="268"/>
      <c r="D170" s="268"/>
      <c r="E170" s="162"/>
      <c r="F170" s="162"/>
      <c r="G170" s="163"/>
      <c r="H170" s="163"/>
      <c r="I170" s="163"/>
      <c r="J170" s="164"/>
      <c r="K170" s="160"/>
      <c r="L170" s="165"/>
      <c r="M170" s="165"/>
      <c r="N170" s="165"/>
      <c r="O170" s="98"/>
      <c r="P170" s="166"/>
      <c r="Q170" s="166"/>
      <c r="R170" s="166"/>
      <c r="S170" s="166"/>
      <c r="T170" s="166"/>
      <c r="U170" s="166"/>
      <c r="V170" s="167"/>
      <c r="W170" s="97"/>
      <c r="X170" s="97"/>
    </row>
    <row r="171" spans="1:24" s="115" customFormat="1" ht="15.05" customHeight="1" x14ac:dyDescent="0.3">
      <c r="A171" s="270"/>
      <c r="B171" s="257"/>
      <c r="C171" s="284"/>
      <c r="D171" s="284"/>
      <c r="E171" s="284"/>
      <c r="F171" s="284"/>
      <c r="G171" s="284"/>
      <c r="H171" s="285"/>
      <c r="I171" s="285"/>
      <c r="J171" s="171"/>
      <c r="K171" s="171"/>
      <c r="L171" s="171"/>
      <c r="M171" s="171"/>
      <c r="N171" s="171"/>
      <c r="O171" s="171"/>
      <c r="P171" s="99"/>
      <c r="Q171" s="99"/>
      <c r="R171" s="269"/>
      <c r="S171" s="269"/>
      <c r="T171" s="269"/>
      <c r="U171" s="269"/>
    </row>
    <row r="172" spans="1:24" ht="66.7" customHeight="1" x14ac:dyDescent="0.3">
      <c r="B172" s="680" t="s">
        <v>260</v>
      </c>
      <c r="C172" s="680"/>
      <c r="D172" s="680"/>
      <c r="E172" s="680"/>
      <c r="F172" s="680"/>
      <c r="G172" s="680"/>
      <c r="H172" s="680"/>
      <c r="I172" s="680"/>
      <c r="J172" s="680"/>
      <c r="K172" s="680"/>
      <c r="L172" s="680"/>
      <c r="M172" s="680"/>
      <c r="N172" s="680"/>
      <c r="O172" s="680"/>
      <c r="P172" s="680"/>
      <c r="Q172" s="680"/>
      <c r="R172" s="680"/>
      <c r="S172" s="680"/>
      <c r="T172" s="680"/>
      <c r="U172" s="680"/>
    </row>
    <row r="173" spans="1:24" ht="15.05" customHeight="1" x14ac:dyDescent="0.3">
      <c r="B173" s="422"/>
      <c r="C173" s="422"/>
      <c r="D173" s="422"/>
      <c r="E173" s="422"/>
      <c r="F173" s="422"/>
      <c r="G173" s="422"/>
      <c r="H173" s="422"/>
      <c r="I173" s="422"/>
      <c r="J173" s="422"/>
      <c r="K173" s="422"/>
      <c r="L173" s="422"/>
      <c r="M173" s="422"/>
      <c r="N173" s="422"/>
      <c r="O173" s="422"/>
      <c r="P173" s="422"/>
      <c r="Q173" s="422"/>
      <c r="R173" s="422"/>
      <c r="S173" s="422"/>
      <c r="T173" s="422"/>
      <c r="U173" s="422"/>
    </row>
    <row r="174" spans="1:24" ht="34.450000000000003" customHeight="1" x14ac:dyDescent="0.3">
      <c r="B174" s="680" t="s">
        <v>261</v>
      </c>
      <c r="C174" s="680"/>
      <c r="D174" s="680"/>
      <c r="E174" s="680"/>
      <c r="F174" s="680"/>
      <c r="G174" s="680"/>
      <c r="H174" s="680"/>
      <c r="I174" s="680"/>
      <c r="J174" s="680"/>
      <c r="K174" s="680"/>
      <c r="L174" s="680"/>
      <c r="M174" s="680"/>
      <c r="N174" s="680"/>
      <c r="O174" s="680"/>
      <c r="P174" s="680"/>
      <c r="Q174" s="680"/>
      <c r="R174" s="680"/>
      <c r="S174" s="680"/>
      <c r="T174" s="680"/>
      <c r="U174" s="680"/>
    </row>
    <row r="175" spans="1:24" ht="15.05" customHeight="1" x14ac:dyDescent="0.3">
      <c r="B175" s="422"/>
      <c r="C175" s="422"/>
      <c r="D175" s="422"/>
      <c r="E175" s="422"/>
      <c r="F175" s="422"/>
      <c r="G175" s="422"/>
      <c r="H175" s="422"/>
      <c r="I175" s="422"/>
      <c r="J175" s="422"/>
      <c r="K175" s="422"/>
      <c r="L175" s="422"/>
      <c r="M175" s="422"/>
      <c r="N175" s="422"/>
      <c r="O175" s="422"/>
      <c r="P175" s="422"/>
      <c r="Q175" s="422"/>
      <c r="R175" s="422"/>
      <c r="S175" s="422"/>
      <c r="T175" s="422"/>
      <c r="U175" s="422"/>
    </row>
    <row r="176" spans="1:24" ht="30.05" customHeight="1" x14ac:dyDescent="0.3">
      <c r="B176" s="650" t="s">
        <v>262</v>
      </c>
      <c r="C176" s="650"/>
      <c r="D176" s="650"/>
      <c r="E176" s="650"/>
      <c r="F176" s="650"/>
      <c r="G176" s="650"/>
      <c r="H176" s="650"/>
      <c r="I176" s="650"/>
      <c r="J176" s="650"/>
      <c r="K176" s="650"/>
      <c r="L176" s="650"/>
      <c r="M176" s="650"/>
      <c r="N176" s="650"/>
      <c r="O176" s="650"/>
      <c r="P176" s="650"/>
      <c r="Q176" s="650"/>
      <c r="R176" s="650"/>
      <c r="S176" s="650"/>
      <c r="T176" s="650"/>
      <c r="U176" s="650"/>
    </row>
    <row r="177" spans="2:22" ht="131.35" customHeight="1" x14ac:dyDescent="0.3">
      <c r="B177" s="650"/>
      <c r="C177" s="650"/>
      <c r="D177" s="650"/>
      <c r="E177" s="650"/>
      <c r="F177" s="650"/>
      <c r="G177" s="650"/>
      <c r="H177" s="650"/>
      <c r="I177" s="650"/>
      <c r="J177" s="650"/>
      <c r="K177" s="650"/>
      <c r="L177" s="650"/>
      <c r="M177" s="650"/>
      <c r="N177" s="650"/>
      <c r="O177" s="650"/>
      <c r="P177" s="650"/>
      <c r="Q177" s="650"/>
      <c r="R177" s="650"/>
      <c r="S177" s="650"/>
      <c r="T177" s="650"/>
      <c r="U177" s="650"/>
    </row>
    <row r="178" spans="2:22" ht="54.8" customHeight="1" x14ac:dyDescent="0.3">
      <c r="B178" s="650" t="s">
        <v>268</v>
      </c>
      <c r="C178" s="650"/>
      <c r="D178" s="650"/>
      <c r="E178" s="650"/>
      <c r="F178" s="650"/>
      <c r="G178" s="650"/>
      <c r="H178" s="650"/>
      <c r="I178" s="650"/>
      <c r="J178" s="650"/>
      <c r="K178" s="650"/>
      <c r="L178" s="650"/>
      <c r="M178" s="650"/>
      <c r="N178" s="650"/>
      <c r="O178" s="650"/>
      <c r="P178" s="650"/>
      <c r="Q178" s="650"/>
      <c r="R178" s="650"/>
      <c r="S178" s="650"/>
      <c r="T178" s="650"/>
      <c r="U178" s="650"/>
      <c r="V178" s="650"/>
    </row>
    <row r="179" spans="2:22" ht="15.05" customHeight="1" x14ac:dyDescent="0.3">
      <c r="B179" s="421"/>
      <c r="C179" s="421"/>
      <c r="D179" s="421"/>
      <c r="E179" s="421"/>
      <c r="F179" s="421"/>
      <c r="G179" s="421"/>
      <c r="H179" s="421"/>
      <c r="I179" s="421"/>
      <c r="J179" s="421"/>
      <c r="K179" s="421"/>
      <c r="L179" s="421"/>
      <c r="M179" s="421"/>
      <c r="N179" s="421"/>
      <c r="O179" s="421"/>
      <c r="P179" s="421"/>
      <c r="Q179" s="421"/>
      <c r="R179" s="421"/>
      <c r="S179" s="421"/>
      <c r="T179" s="421"/>
      <c r="U179" s="421"/>
    </row>
    <row r="180" spans="2:22" ht="90.8" customHeight="1" x14ac:dyDescent="0.3">
      <c r="B180" s="650" t="s">
        <v>263</v>
      </c>
      <c r="C180" s="650"/>
      <c r="D180" s="650"/>
      <c r="E180" s="650"/>
      <c r="F180" s="650"/>
      <c r="G180" s="650"/>
      <c r="H180" s="650"/>
      <c r="I180" s="650"/>
      <c r="J180" s="650"/>
      <c r="K180" s="650"/>
      <c r="L180" s="650"/>
      <c r="M180" s="650"/>
      <c r="N180" s="650"/>
      <c r="O180" s="650"/>
      <c r="P180" s="650"/>
      <c r="Q180" s="650"/>
      <c r="R180" s="650"/>
      <c r="S180" s="650"/>
      <c r="T180" s="650"/>
      <c r="U180" s="650"/>
      <c r="V180" s="650"/>
    </row>
    <row r="181" spans="2:22" ht="15.05" customHeight="1" x14ac:dyDescent="0.3">
      <c r="B181" s="421"/>
      <c r="C181" s="421"/>
      <c r="D181" s="421"/>
      <c r="E181" s="421"/>
      <c r="F181" s="421"/>
      <c r="G181" s="421"/>
      <c r="H181" s="421"/>
      <c r="I181" s="421"/>
      <c r="J181" s="421"/>
      <c r="K181" s="421"/>
      <c r="L181" s="421"/>
      <c r="M181" s="421"/>
      <c r="N181" s="421"/>
      <c r="O181" s="421"/>
      <c r="P181" s="421"/>
      <c r="Q181" s="421"/>
      <c r="R181" s="421"/>
      <c r="S181" s="421"/>
      <c r="T181" s="421"/>
      <c r="U181" s="421"/>
    </row>
    <row r="182" spans="2:22" ht="15.05" customHeight="1" x14ac:dyDescent="0.3">
      <c r="B182" s="383" t="s">
        <v>203</v>
      </c>
    </row>
    <row r="183" spans="2:22" ht="15.05" customHeight="1" x14ac:dyDescent="0.3"/>
    <row r="184" spans="2:22" ht="15.05" customHeight="1" x14ac:dyDescent="0.3">
      <c r="B184" s="383" t="s">
        <v>212</v>
      </c>
    </row>
    <row r="185" spans="2:22" ht="15.05" customHeight="1" x14ac:dyDescent="0.3">
      <c r="B185" s="383"/>
    </row>
    <row r="186" spans="2:22" ht="15.05" customHeight="1" x14ac:dyDescent="0.3">
      <c r="B186" s="471" t="s">
        <v>264</v>
      </c>
    </row>
    <row r="187" spans="2:22" s="531" customFormat="1" ht="21" customHeight="1" x14ac:dyDescent="0.3">
      <c r="B187" s="532" t="s">
        <v>275</v>
      </c>
      <c r="C187" s="533"/>
      <c r="D187" s="533"/>
      <c r="E187" s="533"/>
      <c r="F187" s="533"/>
      <c r="G187" s="533"/>
      <c r="H187" s="533"/>
      <c r="I187" s="533"/>
      <c r="J187" s="533"/>
      <c r="K187" s="533"/>
      <c r="L187" s="533"/>
      <c r="M187" s="533"/>
    </row>
    <row r="189" spans="2:22" x14ac:dyDescent="0.3">
      <c r="B189" s="383" t="s">
        <v>269</v>
      </c>
    </row>
  </sheetData>
  <sheetProtection password="CCF6" sheet="1" insertRows="0"/>
  <mergeCells count="81">
    <mergeCell ref="D99:E99"/>
    <mergeCell ref="D100:E100"/>
    <mergeCell ref="A165:B165"/>
    <mergeCell ref="A153:B153"/>
    <mergeCell ref="A154:B154"/>
    <mergeCell ref="A150:B150"/>
    <mergeCell ref="A151:B151"/>
    <mergeCell ref="A123:B123"/>
    <mergeCell ref="A124:B124"/>
    <mergeCell ref="A126:B126"/>
    <mergeCell ref="A127:B127"/>
    <mergeCell ref="A115:B115"/>
    <mergeCell ref="A102:O104"/>
    <mergeCell ref="A3:V3"/>
    <mergeCell ref="B172:U172"/>
    <mergeCell ref="B174:U174"/>
    <mergeCell ref="B176:U177"/>
    <mergeCell ref="A148:B148"/>
    <mergeCell ref="A117:B117"/>
    <mergeCell ref="A118:B118"/>
    <mergeCell ref="A120:B120"/>
    <mergeCell ref="A121:B121"/>
    <mergeCell ref="A147:B147"/>
    <mergeCell ref="A156:B156"/>
    <mergeCell ref="A157:B157"/>
    <mergeCell ref="A159:B159"/>
    <mergeCell ref="A160:B160"/>
    <mergeCell ref="A168:B168"/>
    <mergeCell ref="A169:B169"/>
    <mergeCell ref="Q102:U102"/>
    <mergeCell ref="A109:V109"/>
    <mergeCell ref="A111:B111"/>
    <mergeCell ref="A112:B112"/>
    <mergeCell ref="A114:B114"/>
    <mergeCell ref="P5:P6"/>
    <mergeCell ref="K5:K6"/>
    <mergeCell ref="L5:L6"/>
    <mergeCell ref="M5:M6"/>
    <mergeCell ref="N5:N6"/>
    <mergeCell ref="D90:E90"/>
    <mergeCell ref="D91:E91"/>
    <mergeCell ref="D92:E92"/>
    <mergeCell ref="D93:E93"/>
    <mergeCell ref="O5:O6"/>
    <mergeCell ref="D94:E94"/>
    <mergeCell ref="D95:E95"/>
    <mergeCell ref="D96:E96"/>
    <mergeCell ref="D97:E97"/>
    <mergeCell ref="D98:E98"/>
    <mergeCell ref="B178:V178"/>
    <mergeCell ref="A129:B129"/>
    <mergeCell ref="A130:B130"/>
    <mergeCell ref="A132:B132"/>
    <mergeCell ref="A133:B133"/>
    <mergeCell ref="A135:B135"/>
    <mergeCell ref="A136:B136"/>
    <mergeCell ref="A138:B138"/>
    <mergeCell ref="A139:B139"/>
    <mergeCell ref="A141:B141"/>
    <mergeCell ref="A142:B142"/>
    <mergeCell ref="A166:B166"/>
    <mergeCell ref="A144:B144"/>
    <mergeCell ref="A145:B145"/>
    <mergeCell ref="A162:B162"/>
    <mergeCell ref="A163:B163"/>
    <mergeCell ref="B180:V180"/>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s>
  <conditionalFormatting sqref="I9 I14:I75 I81:I83">
    <cfRule type="expression" dxfId="74" priority="75">
      <formula>AND(G9=1,I9&gt;0,I9&lt;1)</formula>
    </cfRule>
  </conditionalFormatting>
  <conditionalFormatting sqref="G112 G105:G108 G101 G86:G88">
    <cfRule type="expression" dxfId="73" priority="73">
      <formula>AND(F86=1,G86&gt;0,G86&lt;1)</formula>
    </cfRule>
  </conditionalFormatting>
  <conditionalFormatting sqref="H111:H112">
    <cfRule type="expression" dxfId="72" priority="71">
      <formula>AND(G111=1,H111&gt;0,H111&lt;1)</formula>
    </cfRule>
  </conditionalFormatting>
  <conditionalFormatting sqref="I111:I112">
    <cfRule type="expression" dxfId="71" priority="72">
      <formula>AND(G111=1,I111&gt;0,I111&lt;1)</formula>
    </cfRule>
  </conditionalFormatting>
  <conditionalFormatting sqref="H120:H121">
    <cfRule type="expression" dxfId="70" priority="69">
      <formula>AND(G120=1,H120&gt;0,H120&lt;1)</formula>
    </cfRule>
  </conditionalFormatting>
  <conditionalFormatting sqref="I120:I121">
    <cfRule type="expression" dxfId="69" priority="70">
      <formula>AND(G120=1,I120&gt;0,I120&lt;1)</formula>
    </cfRule>
  </conditionalFormatting>
  <conditionalFormatting sqref="H147:H148">
    <cfRule type="expression" dxfId="68" priority="67">
      <formula>AND(G147=1,H147&gt;0,H147&lt;1)</formula>
    </cfRule>
  </conditionalFormatting>
  <conditionalFormatting sqref="I147:I148">
    <cfRule type="expression" dxfId="67" priority="68">
      <formula>AND(G147=1,I147&gt;0,I147&lt;1)</formula>
    </cfRule>
  </conditionalFormatting>
  <conditionalFormatting sqref="H150:H151">
    <cfRule type="expression" dxfId="66" priority="65">
      <formula>AND(G150=1,H150&gt;0,H150&lt;1)</formula>
    </cfRule>
  </conditionalFormatting>
  <conditionalFormatting sqref="I150:I151">
    <cfRule type="expression" dxfId="65" priority="66">
      <formula>AND(G150=1,I150&gt;0,I150&lt;1)</formula>
    </cfRule>
  </conditionalFormatting>
  <conditionalFormatting sqref="G114:G115 G117:G118">
    <cfRule type="expression" dxfId="64" priority="64">
      <formula>AND(F114=1,G114&gt;0,G114&lt;1)</formula>
    </cfRule>
  </conditionalFormatting>
  <conditionalFormatting sqref="H114:H115">
    <cfRule type="expression" dxfId="63" priority="62">
      <formula>AND(G114=1,H114&gt;0,H114&lt;1)</formula>
    </cfRule>
  </conditionalFormatting>
  <conditionalFormatting sqref="I114:I115">
    <cfRule type="expression" dxfId="62" priority="63">
      <formula>AND(G114=1,I114&gt;0,I114&lt;1)</formula>
    </cfRule>
  </conditionalFormatting>
  <conditionalFormatting sqref="H117:H118">
    <cfRule type="expression" dxfId="61" priority="60">
      <formula>AND(G117=1,H117&gt;0,H117&lt;1)</formula>
    </cfRule>
  </conditionalFormatting>
  <conditionalFormatting sqref="I117:I118">
    <cfRule type="expression" dxfId="60" priority="61">
      <formula>AND(G117=1,I117&gt;0,I117&lt;1)</formula>
    </cfRule>
  </conditionalFormatting>
  <conditionalFormatting sqref="Q111:Q112 Q81:Q83">
    <cfRule type="cellIs" dxfId="59" priority="57" operator="notEqual">
      <formula>R81+S81+T81</formula>
    </cfRule>
  </conditionalFormatting>
  <conditionalFormatting sqref="Q150:Q151 Q147:Q148 Q120:Q121 Q117:Q118 Q114:Q115">
    <cfRule type="cellIs" dxfId="58" priority="56" operator="notEqual">
      <formula>R114+S114+T114</formula>
    </cfRule>
  </conditionalFormatting>
  <conditionalFormatting sqref="Q8:Q75">
    <cfRule type="cellIs" dxfId="57" priority="55" operator="notEqual">
      <formula>R8+S8+T8</formula>
    </cfRule>
  </conditionalFormatting>
  <conditionalFormatting sqref="G10:H10 H11:H13 G11:G73">
    <cfRule type="expression" dxfId="56" priority="53">
      <formula>AND(F10=1,G10&gt;0,G10&lt;1)</formula>
    </cfRule>
  </conditionalFormatting>
  <conditionalFormatting sqref="I10:I13">
    <cfRule type="expression" dxfId="55" priority="54">
      <formula>AND(G10=1,I10&gt;0,I10&lt;1)</formula>
    </cfRule>
  </conditionalFormatting>
  <conditionalFormatting sqref="G153:G154">
    <cfRule type="expression" dxfId="54" priority="52">
      <formula>AND(F153=1,G153&gt;0,G153&lt;1)</formula>
    </cfRule>
  </conditionalFormatting>
  <conditionalFormatting sqref="H153:H154">
    <cfRule type="expression" dxfId="53" priority="50">
      <formula>AND(G153=1,H153&gt;0,H153&lt;1)</formula>
    </cfRule>
  </conditionalFormatting>
  <conditionalFormatting sqref="I153:I154">
    <cfRule type="expression" dxfId="52" priority="51">
      <formula>AND(G153=1,I153&gt;0,I153&lt;1)</formula>
    </cfRule>
  </conditionalFormatting>
  <conditionalFormatting sqref="Q153:Q154">
    <cfRule type="cellIs" dxfId="51" priority="49" operator="notEqual">
      <formula>R153+S153+T153</formula>
    </cfRule>
  </conditionalFormatting>
  <conditionalFormatting sqref="G156:G157">
    <cfRule type="expression" dxfId="50" priority="48">
      <formula>AND(F156=1,G156&gt;0,G156&lt;1)</formula>
    </cfRule>
  </conditionalFormatting>
  <conditionalFormatting sqref="H156:H157">
    <cfRule type="expression" dxfId="49" priority="46">
      <formula>AND(G156=1,H156&gt;0,H156&lt;1)</formula>
    </cfRule>
  </conditionalFormatting>
  <conditionalFormatting sqref="I156:I157">
    <cfRule type="expression" dxfId="48" priority="47">
      <formula>AND(G156=1,I156&gt;0,I156&lt;1)</formula>
    </cfRule>
  </conditionalFormatting>
  <conditionalFormatting sqref="Q156:Q157">
    <cfRule type="cellIs" dxfId="47" priority="45" operator="notEqual">
      <formula>R156+S156+T156</formula>
    </cfRule>
  </conditionalFormatting>
  <conditionalFormatting sqref="G159">
    <cfRule type="expression" dxfId="46" priority="44">
      <formula>AND(F159=1,G159&gt;0,G159&lt;1)</formula>
    </cfRule>
  </conditionalFormatting>
  <conditionalFormatting sqref="H159:H160">
    <cfRule type="expression" dxfId="45" priority="42">
      <formula>AND(G159=1,H159&gt;0,H159&lt;1)</formula>
    </cfRule>
  </conditionalFormatting>
  <conditionalFormatting sqref="I159:I160">
    <cfRule type="expression" dxfId="44" priority="43">
      <formula>AND(G159=1,I159&gt;0,I159&lt;1)</formula>
    </cfRule>
  </conditionalFormatting>
  <conditionalFormatting sqref="Q159:Q160">
    <cfRule type="cellIs" dxfId="43" priority="41" operator="notEqual">
      <formula>R159+S159+T159</formula>
    </cfRule>
  </conditionalFormatting>
  <conditionalFormatting sqref="H168:H169">
    <cfRule type="expression" dxfId="42" priority="38">
      <formula>AND(G168=1,H168&gt;0,H168&lt;1)</formula>
    </cfRule>
  </conditionalFormatting>
  <conditionalFormatting sqref="I168:I169">
    <cfRule type="expression" dxfId="41" priority="39">
      <formula>AND(G168=1,I168&gt;0,I168&lt;1)</formula>
    </cfRule>
  </conditionalFormatting>
  <conditionalFormatting sqref="Q168:Q169">
    <cfRule type="cellIs" dxfId="40" priority="37" operator="notEqual">
      <formula>R168+S168+T168</formula>
    </cfRule>
  </conditionalFormatting>
  <conditionalFormatting sqref="G168">
    <cfRule type="expression" dxfId="39" priority="36">
      <formula>AND(F168=1,G168&gt;0,G168&lt;1)</formula>
    </cfRule>
  </conditionalFormatting>
  <conditionalFormatting sqref="Q104">
    <cfRule type="cellIs" dxfId="38" priority="35" operator="notEqual">
      <formula>R104+S104+T104</formula>
    </cfRule>
  </conditionalFormatting>
  <conditionalFormatting sqref="I77">
    <cfRule type="expression" dxfId="37" priority="34">
      <formula>AND(G77=1,I77&gt;0,I77&lt;1)</formula>
    </cfRule>
  </conditionalFormatting>
  <conditionalFormatting sqref="Q77">
    <cfRule type="cellIs" dxfId="36" priority="33" operator="notEqual">
      <formula>R77+S77+T77</formula>
    </cfRule>
  </conditionalFormatting>
  <conditionalFormatting sqref="I76">
    <cfRule type="expression" dxfId="35" priority="32">
      <formula>AND(G76=1,I76&gt;0,I76&lt;1)</formula>
    </cfRule>
  </conditionalFormatting>
  <conditionalFormatting sqref="Q76">
    <cfRule type="cellIs" dxfId="34" priority="31" operator="notEqual">
      <formula>R76+S76+T76</formula>
    </cfRule>
  </conditionalFormatting>
  <conditionalFormatting sqref="I80">
    <cfRule type="expression" dxfId="33" priority="30">
      <formula>AND(G80=1,I80&gt;0,I80&lt;1)</formula>
    </cfRule>
  </conditionalFormatting>
  <conditionalFormatting sqref="Q80">
    <cfRule type="cellIs" dxfId="32" priority="29" operator="notEqual">
      <formula>R80+S80+T80</formula>
    </cfRule>
  </conditionalFormatting>
  <conditionalFormatting sqref="I79">
    <cfRule type="expression" dxfId="31" priority="26">
      <formula>AND(G79=1,I79&gt;0,I79&lt;1)</formula>
    </cfRule>
  </conditionalFormatting>
  <conditionalFormatting sqref="Q79">
    <cfRule type="cellIs" dxfId="30" priority="25" operator="notEqual">
      <formula>R79+S79+T79</formula>
    </cfRule>
  </conditionalFormatting>
  <conditionalFormatting sqref="I78">
    <cfRule type="expression" dxfId="29" priority="24">
      <formula>AND(G78=1,I78&gt;0,I78&lt;1)</formula>
    </cfRule>
  </conditionalFormatting>
  <conditionalFormatting sqref="Q78">
    <cfRule type="cellIs" dxfId="28" priority="23" operator="notEqual">
      <formula>R78+S78+T78</formula>
    </cfRule>
  </conditionalFormatting>
  <conditionalFormatting sqref="G89:G90">
    <cfRule type="expression" dxfId="27" priority="22">
      <formula>AND(F89=1,G89&gt;0,G89&lt;1)</formula>
    </cfRule>
  </conditionalFormatting>
  <conditionalFormatting sqref="G91:G100">
    <cfRule type="expression" dxfId="26" priority="15">
      <formula>AND(F91=1,G91&gt;0,G91&lt;1)</formula>
    </cfRule>
  </conditionalFormatting>
  <conditionalFormatting sqref="H123:H124 H126:H127 H129:H130 H132:H133 H135:H136 H138:H139 H141:H142 H144:H145">
    <cfRule type="expression" dxfId="25" priority="13">
      <formula>AND(G123=1,H123&gt;0,H123&lt;1)</formula>
    </cfRule>
  </conditionalFormatting>
  <conditionalFormatting sqref="I123:I124 I126:I127 I129:I130 I132:I133 I135:I136 I138:I139 I141:I142 I144:I145">
    <cfRule type="expression" dxfId="24" priority="14">
      <formula>AND(G123=1,I123&gt;0,I123&lt;1)</formula>
    </cfRule>
  </conditionalFormatting>
  <conditionalFormatting sqref="Q123:Q124 Q126:Q127 Q129:Q130 Q132:Q133 Q135:Q136 Q138:Q139 Q141:Q142 Q144:Q145">
    <cfRule type="cellIs" dxfId="23" priority="12" operator="notEqual">
      <formula>R123+S123+T123</formula>
    </cfRule>
  </conditionalFormatting>
  <conditionalFormatting sqref="G162">
    <cfRule type="expression" dxfId="22" priority="11">
      <formula>AND(F162=1,G162&gt;0,G162&lt;1)</formula>
    </cfRule>
  </conditionalFormatting>
  <conditionalFormatting sqref="H162:H163">
    <cfRule type="expression" dxfId="21" priority="9">
      <formula>AND(G162=1,H162&gt;0,H162&lt;1)</formula>
    </cfRule>
  </conditionalFormatting>
  <conditionalFormatting sqref="I162:I163">
    <cfRule type="expression" dxfId="20" priority="10">
      <formula>AND(G162=1,I162&gt;0,I162&lt;1)</formula>
    </cfRule>
  </conditionalFormatting>
  <conditionalFormatting sqref="Q162:Q163">
    <cfRule type="cellIs" dxfId="19" priority="8" operator="notEqual">
      <formula>R162+S162+T162</formula>
    </cfRule>
  </conditionalFormatting>
  <conditionalFormatting sqref="G165">
    <cfRule type="expression" dxfId="18" priority="7">
      <formula>AND(F165=1,G165&gt;0,G165&lt;1)</formula>
    </cfRule>
  </conditionalFormatting>
  <conditionalFormatting sqref="H165:H166">
    <cfRule type="expression" dxfId="17" priority="5">
      <formula>AND(G165=1,H165&gt;0,H165&lt;1)</formula>
    </cfRule>
  </conditionalFormatting>
  <conditionalFormatting sqref="I165:I166">
    <cfRule type="expression" dxfId="16" priority="6">
      <formula>AND(G165=1,I165&gt;0,I165&lt;1)</formula>
    </cfRule>
  </conditionalFormatting>
  <conditionalFormatting sqref="Q165:Q166">
    <cfRule type="cellIs" dxfId="15" priority="4" operator="notEqual">
      <formula>R165+S165+T165</formula>
    </cfRule>
  </conditionalFormatting>
  <conditionalFormatting sqref="I84">
    <cfRule type="expression" dxfId="14" priority="3">
      <formula>AND(G84=1,I84&gt;0,I84&lt;1)</formula>
    </cfRule>
  </conditionalFormatting>
  <conditionalFormatting sqref="G85">
    <cfRule type="expression" dxfId="13" priority="2">
      <formula>AND(F85=1,G85&gt;0,G85&lt;1)</formula>
    </cfRule>
  </conditionalFormatting>
  <conditionalFormatting sqref="Q84">
    <cfRule type="cellIs" dxfId="12" priority="1" operator="notEqual">
      <formula>R84+S84+T84</formula>
    </cfRule>
  </conditionalFormatting>
  <dataValidations count="9">
    <dataValidation type="list" allowBlank="1" showInputMessage="1" showErrorMessage="1" sqref="G8 G111">
      <formula1>$W$8:$AA$8</formula1>
    </dataValidation>
    <dataValidation type="list" allowBlank="1" showInputMessage="1" showErrorMessage="1" sqref="G159 G10:G73 G168 G156:G157 G153:G154 G150:G151 G117:G118 G112 G114:G115 G147:G148 G120:G121 G123:G124 G126:G127 G129:G130 G132:G133 G135:G136 G138:G139 G141:G142 G144:G145 G162 G165">
      <formula1>$W$7:$AB$7</formula1>
    </dataValidation>
    <dataValidation type="list" allowBlank="1" showInputMessage="1" showErrorMessage="1" sqref="C8 C168:C169 C144:C145 C156:C157 C153:C154 C150:C151 C114:C115 C111:C112 C117:C118 C147:C148 C165:C166 C120:C121 C123:C124 C126:C127 C129:C130 C132:C133 C135:C136 C138:C139 C141:C142 C159:C160 C162:C163 C10:C84">
      <formula1>$W$10:$X$10</formula1>
    </dataValidation>
    <dataValidation type="list" allowBlank="1" showInputMessage="1" showErrorMessage="1" sqref="E85:E88 E105:E108 E101">
      <formula1>$R$5:$U$5</formula1>
    </dataValidation>
    <dataValidation type="list" allowBlank="1" showInputMessage="1" showErrorMessage="1" sqref="C85:C88 C105:C108 C101">
      <formula1>$R$10:$S$10</formula1>
    </dataValidation>
    <dataValidation type="list" allowBlank="1" showInputMessage="1" showErrorMessage="1" sqref="E89">
      <formula1>$R$8:$U$8</formula1>
    </dataValidation>
    <dataValidation type="list" allowBlank="1" showInputMessage="1" showErrorMessage="1" sqref="C89">
      <formula1>$R$13:$S$13</formula1>
    </dataValidation>
    <dataValidation type="list" allowBlank="1" showInputMessage="1" showErrorMessage="1" sqref="E168:E169 E112 E114:E115 E129:E130 E117:E118 E120:E121 E123:E124 E126:E127 E132:E133 E135:E136 E138:E139 E141:E142 E144:E145 E147:E148 E150:E151 E153:E154 E156:E157 E159:E160 E162:E163 E165:E166 E10:E83">
      <formula1>$W$5:$AA$5</formula1>
    </dataValidation>
    <dataValidation type="list" allowBlank="1" showInputMessage="1" showErrorMessage="1" sqref="E84">
      <formula1>$W$5:$Z$5</formula1>
    </dataValidation>
  </dataValidations>
  <hyperlinks>
    <hyperlink ref="B187" r:id="rId1"/>
  </hyperlinks>
  <pageMargins left="0.70866141732283472" right="0.70866141732283472" top="0.74803149606299213" bottom="0.74803149606299213" header="0.31496062992125984" footer="0.31496062992125984"/>
  <pageSetup paperSize="9" scale="45"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8"/>
  <sheetViews>
    <sheetView showGridLines="0" view="pageBreakPreview" zoomScale="90" zoomScaleNormal="76" zoomScaleSheetLayoutView="90" workbookViewId="0">
      <pane ySplit="8" topLeftCell="A9" activePane="bottomLeft" state="frozen"/>
      <selection activeCell="G89" sqref="G89"/>
      <selection pane="bottomLeft" activeCell="L18" sqref="L18"/>
    </sheetView>
  </sheetViews>
  <sheetFormatPr defaultColWidth="9.109375" defaultRowHeight="15.05" x14ac:dyDescent="0.3"/>
  <cols>
    <col min="1" max="1" width="5.6640625" style="115" customWidth="1"/>
    <col min="2" max="3" width="25.6640625" style="115" customWidth="1"/>
    <col min="4" max="4" width="19" style="115" customWidth="1"/>
    <col min="5" max="5" width="13.88671875" style="115" hidden="1" customWidth="1"/>
    <col min="6" max="10" width="12.33203125" style="335" customWidth="1"/>
    <col min="11" max="11" width="15.44140625" style="335" customWidth="1"/>
    <col min="12" max="12" width="12.33203125" style="335" customWidth="1"/>
    <col min="13" max="13" width="12.5546875" style="335" customWidth="1"/>
    <col min="14" max="14" width="16.33203125" style="217" hidden="1" customWidth="1"/>
    <col min="15" max="15" width="16.109375" style="115" hidden="1" customWidth="1"/>
    <col min="16" max="16" width="15.33203125" style="217" hidden="1" customWidth="1"/>
    <col min="17" max="17" width="16.5546875" style="115" hidden="1" customWidth="1"/>
    <col min="18" max="18" width="12.33203125" style="220" hidden="1" customWidth="1"/>
    <col min="19" max="19" width="14.5546875" style="115" customWidth="1"/>
    <col min="20" max="21" width="9.109375" style="115" hidden="1" customWidth="1"/>
    <col min="22" max="22" width="9.109375" style="217" hidden="1" customWidth="1"/>
    <col min="23" max="23" width="9.109375" style="217" customWidth="1"/>
    <col min="24" max="16384" width="9.109375" style="115"/>
  </cols>
  <sheetData>
    <row r="1" spans="1:23" s="212" customFormat="1" ht="21" customHeight="1" x14ac:dyDescent="0.25">
      <c r="A1" s="211" t="str">
        <f>+'Tabela I'!A1</f>
        <v>Kantonalni/Okružni sud:</v>
      </c>
      <c r="C1" s="587" t="str">
        <f>'Tabela I'!C1</f>
        <v>KANTONALNI SUD U SARAJEVU</v>
      </c>
      <c r="E1" s="404" t="str">
        <f>+'Tabela I'!C1</f>
        <v>KANTONALNI SUD U SARAJEVU</v>
      </c>
      <c r="F1" s="328"/>
      <c r="G1" s="339"/>
      <c r="H1" s="328"/>
      <c r="I1" s="328"/>
      <c r="J1" s="328"/>
      <c r="K1" s="328"/>
      <c r="L1" s="328"/>
      <c r="M1" s="328"/>
      <c r="N1" s="213"/>
      <c r="P1" s="213"/>
    </row>
    <row r="2" spans="1:23" s="212" customFormat="1" ht="18" customHeight="1" x14ac:dyDescent="0.25">
      <c r="A2" s="214" t="s">
        <v>28</v>
      </c>
      <c r="C2" s="587" t="str">
        <f>+'Tabela I'!B2</f>
        <v>1.1.2020.-31.12.2020.</v>
      </c>
      <c r="E2" s="353" t="str">
        <f>+'Tabela I'!B2</f>
        <v>1.1.2020.-31.12.2020.</v>
      </c>
      <c r="F2" s="328"/>
      <c r="G2" s="340"/>
      <c r="H2" s="342"/>
      <c r="I2" s="344"/>
      <c r="J2" s="345"/>
      <c r="K2" s="345"/>
      <c r="L2" s="328"/>
      <c r="M2" s="328"/>
      <c r="N2" s="213"/>
      <c r="P2" s="213"/>
    </row>
    <row r="3" spans="1:23" ht="18.8" customHeight="1" x14ac:dyDescent="0.3">
      <c r="A3" s="472" t="s">
        <v>248</v>
      </c>
      <c r="B3" s="215"/>
      <c r="C3" s="215"/>
      <c r="D3" s="215"/>
      <c r="E3" s="215"/>
      <c r="F3" s="329"/>
      <c r="G3" s="329"/>
      <c r="H3" s="329"/>
      <c r="I3" s="329"/>
      <c r="J3" s="329"/>
      <c r="K3" s="329"/>
      <c r="L3" s="329"/>
      <c r="M3" s="329"/>
      <c r="N3" s="216"/>
      <c r="O3" s="215"/>
      <c r="P3" s="216"/>
      <c r="Q3" s="215"/>
      <c r="R3" s="215"/>
    </row>
    <row r="4" spans="1:23" ht="0.8" customHeight="1" x14ac:dyDescent="0.3">
      <c r="A4" s="218"/>
      <c r="B4" s="170"/>
      <c r="C4" s="170"/>
      <c r="D4" s="170"/>
      <c r="E4" s="170"/>
      <c r="F4" s="330"/>
      <c r="G4" s="330"/>
      <c r="H4" s="330"/>
      <c r="I4" s="330"/>
      <c r="J4" s="330"/>
      <c r="K4" s="346"/>
      <c r="L4" s="346"/>
      <c r="M4" s="219"/>
    </row>
    <row r="5" spans="1:23" ht="5.35" customHeight="1" thickBot="1" x14ac:dyDescent="0.35">
      <c r="A5" s="218"/>
      <c r="B5" s="170"/>
      <c r="C5" s="170"/>
      <c r="D5" s="170"/>
      <c r="E5" s="170"/>
      <c r="F5" s="330"/>
      <c r="G5" s="330"/>
      <c r="H5" s="330"/>
      <c r="I5" s="330"/>
      <c r="J5" s="330"/>
      <c r="K5" s="346"/>
      <c r="L5" s="346"/>
      <c r="M5" s="219"/>
    </row>
    <row r="6" spans="1:23" s="221" customFormat="1" ht="92.2" customHeight="1" x14ac:dyDescent="0.2">
      <c r="A6" s="707" t="s">
        <v>84</v>
      </c>
      <c r="B6" s="709" t="s">
        <v>204</v>
      </c>
      <c r="C6" s="702" t="s">
        <v>213</v>
      </c>
      <c r="D6" s="702" t="s">
        <v>214</v>
      </c>
      <c r="E6" s="693" t="s">
        <v>137</v>
      </c>
      <c r="F6" s="699" t="s">
        <v>138</v>
      </c>
      <c r="G6" s="691" t="s">
        <v>81</v>
      </c>
      <c r="H6" s="689" t="s">
        <v>139</v>
      </c>
      <c r="I6" s="689" t="s">
        <v>20</v>
      </c>
      <c r="J6" s="689" t="s">
        <v>36</v>
      </c>
      <c r="K6" s="699" t="s">
        <v>228</v>
      </c>
      <c r="L6" s="689" t="s">
        <v>21</v>
      </c>
      <c r="M6" s="689" t="s">
        <v>76</v>
      </c>
      <c r="N6" s="695" t="s">
        <v>208</v>
      </c>
      <c r="O6" s="697" t="s">
        <v>209</v>
      </c>
      <c r="P6" s="695" t="s">
        <v>210</v>
      </c>
      <c r="Q6" s="697" t="s">
        <v>211</v>
      </c>
      <c r="R6" s="719" t="s">
        <v>140</v>
      </c>
      <c r="S6" s="717" t="s">
        <v>75</v>
      </c>
      <c r="V6" s="222"/>
      <c r="W6" s="222"/>
    </row>
    <row r="7" spans="1:23" s="221" customFormat="1" ht="15.85" customHeight="1" x14ac:dyDescent="0.2">
      <c r="A7" s="708"/>
      <c r="B7" s="710"/>
      <c r="C7" s="703"/>
      <c r="D7" s="703"/>
      <c r="E7" s="694"/>
      <c r="F7" s="700"/>
      <c r="G7" s="692"/>
      <c r="H7" s="690"/>
      <c r="I7" s="690" t="s">
        <v>19</v>
      </c>
      <c r="J7" s="690"/>
      <c r="K7" s="700"/>
      <c r="L7" s="690"/>
      <c r="M7" s="690"/>
      <c r="N7" s="696"/>
      <c r="O7" s="698"/>
      <c r="P7" s="696"/>
      <c r="Q7" s="698"/>
      <c r="R7" s="720"/>
      <c r="S7" s="718"/>
      <c r="V7" s="222"/>
      <c r="W7" s="222"/>
    </row>
    <row r="8" spans="1:23" s="500" customFormat="1" ht="13.5" customHeight="1" thickBot="1" x14ac:dyDescent="0.25">
      <c r="A8" s="492" t="s">
        <v>8</v>
      </c>
      <c r="B8" s="493" t="s">
        <v>9</v>
      </c>
      <c r="C8" s="493" t="s">
        <v>10</v>
      </c>
      <c r="D8" s="494" t="s">
        <v>12</v>
      </c>
      <c r="E8" s="495" t="s">
        <v>17</v>
      </c>
      <c r="F8" s="495" t="s">
        <v>17</v>
      </c>
      <c r="G8" s="496" t="s">
        <v>18</v>
      </c>
      <c r="H8" s="496" t="s">
        <v>24</v>
      </c>
      <c r="I8" s="496" t="s">
        <v>80</v>
      </c>
      <c r="J8" s="496" t="s">
        <v>71</v>
      </c>
      <c r="K8" s="496" t="s">
        <v>72</v>
      </c>
      <c r="L8" s="495" t="s">
        <v>73</v>
      </c>
      <c r="M8" s="497" t="s">
        <v>87</v>
      </c>
      <c r="N8" s="497" t="s">
        <v>89</v>
      </c>
      <c r="O8" s="497" t="s">
        <v>90</v>
      </c>
      <c r="P8" s="498" t="s">
        <v>91</v>
      </c>
      <c r="Q8" s="498" t="s">
        <v>92</v>
      </c>
      <c r="R8" s="499" t="s">
        <v>118</v>
      </c>
      <c r="S8" s="497" t="s">
        <v>88</v>
      </c>
      <c r="V8" s="501"/>
      <c r="W8" s="501"/>
    </row>
    <row r="9" spans="1:23" ht="4.55" customHeight="1" thickBot="1" x14ac:dyDescent="0.35">
      <c r="C9" s="223"/>
      <c r="D9" s="223"/>
      <c r="E9" s="223"/>
      <c r="F9" s="331"/>
      <c r="G9" s="225"/>
      <c r="H9" s="331"/>
      <c r="I9" s="331"/>
      <c r="J9" s="331"/>
      <c r="K9" s="331"/>
      <c r="L9" s="331"/>
      <c r="M9" s="331"/>
      <c r="N9" s="226"/>
      <c r="O9" s="224"/>
      <c r="P9" s="226"/>
    </row>
    <row r="10" spans="1:23" x14ac:dyDescent="0.3">
      <c r="A10" s="227">
        <v>1</v>
      </c>
      <c r="B10" s="228" t="str">
        <f>IF('Tabela II'!B8="","",'Tabela II'!B8)</f>
        <v>Vladimir Špoljarić</v>
      </c>
      <c r="C10" s="229"/>
      <c r="D10" s="229" t="s">
        <v>141</v>
      </c>
      <c r="E10" s="228"/>
      <c r="F10" s="332"/>
      <c r="G10" s="230">
        <f>SUM(I10:M10)</f>
        <v>0</v>
      </c>
      <c r="H10" s="332"/>
      <c r="I10" s="332"/>
      <c r="J10" s="332"/>
      <c r="K10" s="332"/>
      <c r="L10" s="332"/>
      <c r="M10" s="332"/>
      <c r="N10" s="231" t="str">
        <f>IF(E10="","",IF(E10="Nije ocijenjen ili Ne treba raditi na predmetima","",IF(E10="Ocijenjen",IF(G10&lt;10,"Član 18. stav 7. Kriterija",(L10+(M10/2))/(G10)))))</f>
        <v/>
      </c>
      <c r="O10" s="232" t="str">
        <f>IF(E10="","",IF(E10="Nije ocijenjen ili Ne treba raditi na predmetima","",IF(E10="Ocijenjen",IF(N10="Član 18. stav 7. Kriterija","",IF(N10&gt;0.4,0,IF(N10&gt;0.3,1,IF(N10&gt;0.2,2,IF(N10&gt;0.1,3,IF(N10&gt;0.05,4,IF(N10&lt;=0.05,5,))))))))))</f>
        <v/>
      </c>
      <c r="P10" s="231" t="str">
        <f>IF(E10="","",IF(E10="Nije ocijenjen ili Ne treba raditi na predmetima","",IF(E10="Ocijenjen",IF(F10=0,"",((L10+K10+(M10/2))/(F10))))))</f>
        <v/>
      </c>
      <c r="Q10" s="232" t="str">
        <f>IF(E10="","",IF(E10="Nije ocijenjen ili Ne treba raditi na predmetima","",IF(E10="Ocijenjen",IF(P10&gt;0.2,0,IF(P10&gt;0.15,1,IF(P10&gt;0.1,2,IF(P10&gt;0.06,3,IF(P10&gt;0.03,4,IF(P10&lt;=0.03,5,)))))))))</f>
        <v/>
      </c>
      <c r="R10" s="233" t="str">
        <f>IF(E10="","",IF(E10="Nije ocijenjen ili Ne treba raditi na predmetima","",IF(E10="Ocijenjen",IF(N10="Član 18. stav 7. Kriterija",Q10,O10+Q10))))</f>
        <v/>
      </c>
      <c r="S10" s="560" t="str">
        <f>IF(F10=0,"",IF(F10=0,1,0.83*((G10-L10-M10/2)/G10)+0.17*((F10-K10-L10-M10/2)/F10)))</f>
        <v/>
      </c>
      <c r="V10" s="234" t="s">
        <v>142</v>
      </c>
    </row>
    <row r="11" spans="1:23" x14ac:dyDescent="0.3">
      <c r="A11" s="235">
        <v>2</v>
      </c>
      <c r="B11" s="236" t="str">
        <f>IF('Tabela II'!B10="","",'Tabela II'!B10)</f>
        <v>Adisa Zahiragić</v>
      </c>
      <c r="C11" s="236" t="str">
        <f>IF('Tabela II'!D10="","",'Tabela II'!D10)</f>
        <v>KRIVIĆNI</v>
      </c>
      <c r="D11" s="236" t="str">
        <f>IF('Tabela II'!E10="","",'Tabela II'!E10)</f>
        <v>Predsjednik odjela</v>
      </c>
      <c r="E11" s="236"/>
      <c r="F11" s="333">
        <v>7</v>
      </c>
      <c r="G11" s="237">
        <f t="shared" ref="G11:G79" si="0">SUM(I11:M11)</f>
        <v>6</v>
      </c>
      <c r="H11" s="333">
        <v>0</v>
      </c>
      <c r="I11" s="333">
        <v>4</v>
      </c>
      <c r="J11" s="333">
        <v>0</v>
      </c>
      <c r="K11" s="333"/>
      <c r="L11" s="333">
        <v>2</v>
      </c>
      <c r="M11" s="333">
        <v>0</v>
      </c>
      <c r="N11" s="238" t="str">
        <f>IF(E11="","",IF(E11="Nije ocijenjen","",IF(E11="Ocijenjen",IF(G11&lt;10,"Član 18. stav 7. Kriterija",(L11+(M11/2))/(G11)))))</f>
        <v/>
      </c>
      <c r="O11" s="239" t="str">
        <f>IF(E11="","",IF(E11="Nije ocijenjen","",IF(E11="Ocijenjen",IF(N11="Član 18. stav 7. Kriterija","",IF(N11&gt;0.4,0,IF(N11&gt;0.3,5,IF(N11&gt;0.2,10,IF(N11&gt;0.1,15,IF(N11&gt;0.05,20,IF(N11&lt;=0.05,25,))))))))))</f>
        <v/>
      </c>
      <c r="P11" s="238" t="str">
        <f>IF(E11="","",IF(E11="Nije ocijenjen","",IF(E11="Ocijenjen",IF(F11=0,"",((L11+K11+(M11/2))/(F11))))))</f>
        <v/>
      </c>
      <c r="Q11" s="239" t="str">
        <f>IF(E11="","",IF(E11="Nije ocijenjen","",IF(E11="Ocijenjen",IF(P11&gt;0.2,0,IF(P11&gt;0.15,1,IF(P11&gt;0.1,2,IF(P11&gt;0.06,3,IF(P11&gt;0.03,4,IF(P11&lt;=0.03,5,)))))))))</f>
        <v/>
      </c>
      <c r="R11" s="240" t="str">
        <f>IF(E11="","",IF(E11="Nije ocijenjen","",IF(E11="Ocijenjen",IF(N11="Član 18. stav 7. Kriterija",Q11,O11+Q11))))</f>
        <v/>
      </c>
      <c r="S11" s="561">
        <f t="shared" ref="S11:S73" si="1">IF(F11=0,"",IF(F11=0,1,0.83*((G11-L11-M11/2)/G11)+0.17*((F11-K11-L11-M11/2)/F11)))</f>
        <v>0.67476190476190467</v>
      </c>
      <c r="T11" s="115" t="s">
        <v>93</v>
      </c>
      <c r="V11" s="234" t="s">
        <v>143</v>
      </c>
    </row>
    <row r="12" spans="1:23" x14ac:dyDescent="0.3">
      <c r="A12" s="235">
        <v>3</v>
      </c>
      <c r="B12" s="236" t="str">
        <f>IF('Tabela II'!B11="","",'Tabela II'!B11)</f>
        <v>Jasenko Ružić</v>
      </c>
      <c r="C12" s="236" t="str">
        <f>IF('Tabela II'!D11="","",'Tabela II'!D11)</f>
        <v>KRIVIČNI</v>
      </c>
      <c r="D12" s="236" t="str">
        <f>IF('Tabela II'!E11="","",'Tabela II'!E11)</f>
        <v>Sudija</v>
      </c>
      <c r="E12" s="236"/>
      <c r="F12" s="333">
        <v>69</v>
      </c>
      <c r="G12" s="237">
        <f t="shared" si="0"/>
        <v>44</v>
      </c>
      <c r="H12" s="333">
        <v>0</v>
      </c>
      <c r="I12" s="333">
        <v>37</v>
      </c>
      <c r="J12" s="333">
        <v>0</v>
      </c>
      <c r="K12" s="333"/>
      <c r="L12" s="333">
        <v>7</v>
      </c>
      <c r="M12" s="333">
        <v>0</v>
      </c>
      <c r="N12" s="238" t="str">
        <f t="shared" ref="N12:N79" si="2">IF(E12="","",IF(E12="Nije ocijenjen","",IF(E12="Ocijenjen",IF(G12&lt;10,"Član 18. stav 7. Kriterija",(L12+(M12/2))/(G12)))))</f>
        <v/>
      </c>
      <c r="O12" s="239" t="str">
        <f t="shared" ref="O12:O79" si="3">IF(E12="","",IF(E12="Nije ocijenjen","",IF(E12="Ocijenjen",IF(N12="Član 18. stav 7. Kriterija","",IF(N12&gt;0.4,0,IF(N12&gt;0.3,5,IF(N12&gt;0.2,10,IF(N12&gt;0.1,15,IF(N12&gt;0.05,20,IF(N12&lt;=0.05,25,))))))))))</f>
        <v/>
      </c>
      <c r="P12" s="238" t="str">
        <f t="shared" ref="P12:P79" si="4">IF(E12="","",IF(E12="Nije ocijenjen","",IF(E12="Ocijenjen",IF(F12=0,"",((L12+K12+(M12/2))/(F12))))))</f>
        <v/>
      </c>
      <c r="Q12" s="239" t="str">
        <f t="shared" ref="Q12:Q79" si="5">IF(E12="","",IF(E12="Nije ocijenjen","",IF(E12="Ocijenjen",IF(P12&gt;0.2,0,IF(P12&gt;0.15,1,IF(P12&gt;0.1,2,IF(P12&gt;0.06,3,IF(P12&gt;0.03,4,IF(P12&lt;=0.03,5,)))))))))</f>
        <v/>
      </c>
      <c r="R12" s="240" t="str">
        <f t="shared" ref="R12:R79" si="6">IF(E12="","",IF(E12="Nije ocijenjen","",IF(E12="Ocijenjen",IF(N12="Član 18. stav 7. Kriterija",Q12,O12+Q12))))</f>
        <v/>
      </c>
      <c r="S12" s="561">
        <f t="shared" si="1"/>
        <v>0.85070816864295129</v>
      </c>
      <c r="T12" s="115" t="s">
        <v>94</v>
      </c>
    </row>
    <row r="13" spans="1:23" x14ac:dyDescent="0.3">
      <c r="A13" s="235">
        <v>4</v>
      </c>
      <c r="B13" s="236" t="str">
        <f>IF('Tabela II'!B12="","",'Tabela II'!B12)</f>
        <v>Indira Jahić</v>
      </c>
      <c r="C13" s="236" t="str">
        <f>IF('Tabela II'!D12="","",'Tabela II'!D12)</f>
        <v>KRIVIČNI</v>
      </c>
      <c r="D13" s="236" t="str">
        <f>IF('Tabela II'!E12="","",'Tabela II'!E12)</f>
        <v>Sudija</v>
      </c>
      <c r="E13" s="236"/>
      <c r="F13" s="333">
        <v>94</v>
      </c>
      <c r="G13" s="237">
        <f t="shared" si="0"/>
        <v>49</v>
      </c>
      <c r="H13" s="333">
        <v>0</v>
      </c>
      <c r="I13" s="333">
        <v>41</v>
      </c>
      <c r="J13" s="333">
        <v>0</v>
      </c>
      <c r="K13" s="333"/>
      <c r="L13" s="333">
        <v>7</v>
      </c>
      <c r="M13" s="333">
        <v>1</v>
      </c>
      <c r="N13" s="238" t="str">
        <f t="shared" si="2"/>
        <v/>
      </c>
      <c r="O13" s="239" t="str">
        <f t="shared" si="3"/>
        <v/>
      </c>
      <c r="P13" s="238" t="str">
        <f t="shared" si="4"/>
        <v/>
      </c>
      <c r="Q13" s="239" t="str">
        <f t="shared" si="5"/>
        <v/>
      </c>
      <c r="R13" s="240" t="str">
        <f t="shared" si="6"/>
        <v/>
      </c>
      <c r="S13" s="561">
        <f t="shared" si="1"/>
        <v>0.85939535388623545</v>
      </c>
      <c r="T13" s="502" t="s">
        <v>98</v>
      </c>
    </row>
    <row r="14" spans="1:23" x14ac:dyDescent="0.3">
      <c r="A14" s="235">
        <v>5</v>
      </c>
      <c r="B14" s="236" t="str">
        <f>IF('Tabela II'!B13="","",'Tabela II'!B13)</f>
        <v>Igor Todorović</v>
      </c>
      <c r="C14" s="236" t="str">
        <f>IF('Tabela II'!D13="","",'Tabela II'!D13)</f>
        <v>KRIVIČNI</v>
      </c>
      <c r="D14" s="236" t="str">
        <f>IF('Tabela II'!E13="","",'Tabela II'!E13)</f>
        <v>Sudija</v>
      </c>
      <c r="E14" s="236"/>
      <c r="F14" s="333">
        <v>84</v>
      </c>
      <c r="G14" s="237">
        <f t="shared" si="0"/>
        <v>42</v>
      </c>
      <c r="H14" s="333">
        <v>0</v>
      </c>
      <c r="I14" s="333">
        <v>34</v>
      </c>
      <c r="J14" s="333">
        <v>3</v>
      </c>
      <c r="K14" s="333"/>
      <c r="L14" s="333">
        <v>5</v>
      </c>
      <c r="M14" s="333">
        <v>0</v>
      </c>
      <c r="N14" s="238" t="str">
        <f t="shared" si="2"/>
        <v/>
      </c>
      <c r="O14" s="239" t="str">
        <f t="shared" si="3"/>
        <v/>
      </c>
      <c r="P14" s="238" t="str">
        <f t="shared" si="4"/>
        <v/>
      </c>
      <c r="Q14" s="239" t="str">
        <f t="shared" si="5"/>
        <v/>
      </c>
      <c r="R14" s="240" t="str">
        <f t="shared" si="6"/>
        <v/>
      </c>
      <c r="S14" s="561">
        <f t="shared" si="1"/>
        <v>0.89107142857142851</v>
      </c>
      <c r="T14" s="502" t="s">
        <v>99</v>
      </c>
    </row>
    <row r="15" spans="1:23" x14ac:dyDescent="0.3">
      <c r="A15" s="235">
        <v>6</v>
      </c>
      <c r="B15" s="236" t="str">
        <f>IF('Tabela II'!B14="","",'Tabela II'!B14)</f>
        <v>Elvira Begović</v>
      </c>
      <c r="C15" s="236" t="str">
        <f>IF('Tabela II'!D14="","",'Tabela II'!D14)</f>
        <v>KRIVIČNI</v>
      </c>
      <c r="D15" s="236" t="str">
        <f>IF('Tabela II'!E14="","",'Tabela II'!E14)</f>
        <v>Sudija</v>
      </c>
      <c r="E15" s="236"/>
      <c r="F15" s="333">
        <v>74</v>
      </c>
      <c r="G15" s="237">
        <f t="shared" si="0"/>
        <v>48</v>
      </c>
      <c r="H15" s="333">
        <v>0</v>
      </c>
      <c r="I15" s="333">
        <v>44</v>
      </c>
      <c r="J15" s="333">
        <v>1</v>
      </c>
      <c r="K15" s="333"/>
      <c r="L15" s="333">
        <v>3</v>
      </c>
      <c r="M15" s="333">
        <v>0</v>
      </c>
      <c r="N15" s="238" t="str">
        <f t="shared" si="2"/>
        <v/>
      </c>
      <c r="O15" s="239" t="str">
        <f t="shared" si="3"/>
        <v/>
      </c>
      <c r="P15" s="238" t="str">
        <f t="shared" si="4"/>
        <v/>
      </c>
      <c r="Q15" s="239" t="str">
        <f t="shared" si="5"/>
        <v/>
      </c>
      <c r="R15" s="240" t="str">
        <f t="shared" si="6"/>
        <v/>
      </c>
      <c r="S15" s="561">
        <f t="shared" si="1"/>
        <v>0.94123310810810801</v>
      </c>
      <c r="T15" s="115" t="s">
        <v>266</v>
      </c>
    </row>
    <row r="16" spans="1:23" x14ac:dyDescent="0.3">
      <c r="A16" s="235">
        <v>7</v>
      </c>
      <c r="B16" s="236" t="str">
        <f>IF('Tabela II'!B15="","",'Tabela II'!B15)</f>
        <v>Sanela Rondić</v>
      </c>
      <c r="C16" s="236" t="str">
        <f>IF('Tabela II'!D15="","",'Tabela II'!D15)</f>
        <v>KRIVIČNI</v>
      </c>
      <c r="D16" s="236" t="str">
        <f>IF('Tabela II'!E15="","",'Tabela II'!E15)</f>
        <v>Sudija</v>
      </c>
      <c r="E16" s="236"/>
      <c r="F16" s="333">
        <v>98</v>
      </c>
      <c r="G16" s="237">
        <f t="shared" si="0"/>
        <v>58</v>
      </c>
      <c r="H16" s="333">
        <v>0</v>
      </c>
      <c r="I16" s="333">
        <v>55</v>
      </c>
      <c r="J16" s="333">
        <v>0</v>
      </c>
      <c r="K16" s="333"/>
      <c r="L16" s="333">
        <v>3</v>
      </c>
      <c r="M16" s="333">
        <v>0</v>
      </c>
      <c r="N16" s="238" t="str">
        <f t="shared" si="2"/>
        <v/>
      </c>
      <c r="O16" s="239" t="str">
        <f t="shared" si="3"/>
        <v/>
      </c>
      <c r="P16" s="238" t="str">
        <f t="shared" si="4"/>
        <v/>
      </c>
      <c r="Q16" s="239" t="str">
        <f t="shared" si="5"/>
        <v/>
      </c>
      <c r="R16" s="240" t="str">
        <f t="shared" si="6"/>
        <v/>
      </c>
      <c r="S16" s="561">
        <f t="shared" si="1"/>
        <v>0.95186488388458834</v>
      </c>
    </row>
    <row r="17" spans="1:22" x14ac:dyDescent="0.3">
      <c r="A17" s="235">
        <v>8</v>
      </c>
      <c r="B17" s="236" t="str">
        <f>IF('Tabela II'!B16="","",'Tabela II'!B16)</f>
        <v>Rozita Šimić</v>
      </c>
      <c r="C17" s="236" t="str">
        <f>IF('Tabela II'!D16="","",'Tabela II'!D16)</f>
        <v>KRIVIČNI</v>
      </c>
      <c r="D17" s="236" t="str">
        <f>IF('Tabela II'!E16="","",'Tabela II'!E16)</f>
        <v>Sudija</v>
      </c>
      <c r="E17" s="236"/>
      <c r="F17" s="333">
        <v>79</v>
      </c>
      <c r="G17" s="237">
        <f t="shared" si="0"/>
        <v>46</v>
      </c>
      <c r="H17" s="333">
        <v>0</v>
      </c>
      <c r="I17" s="333">
        <v>31</v>
      </c>
      <c r="J17" s="333">
        <v>1</v>
      </c>
      <c r="K17" s="333"/>
      <c r="L17" s="333">
        <v>12</v>
      </c>
      <c r="M17" s="333">
        <v>2</v>
      </c>
      <c r="N17" s="238" t="str">
        <f t="shared" si="2"/>
        <v/>
      </c>
      <c r="O17" s="239" t="str">
        <f t="shared" si="3"/>
        <v/>
      </c>
      <c r="P17" s="238" t="str">
        <f t="shared" si="4"/>
        <v/>
      </c>
      <c r="Q17" s="239" t="str">
        <f t="shared" si="5"/>
        <v/>
      </c>
      <c r="R17" s="240" t="str">
        <f t="shared" si="6"/>
        <v/>
      </c>
      <c r="S17" s="561">
        <f t="shared" si="1"/>
        <v>0.73746009906439181</v>
      </c>
      <c r="V17" s="234" t="s">
        <v>142</v>
      </c>
    </row>
    <row r="18" spans="1:22" x14ac:dyDescent="0.3">
      <c r="A18" s="235">
        <v>9</v>
      </c>
      <c r="B18" s="236" t="str">
        <f>IF('Tabela II'!B17="","",'Tabela II'!B17)</f>
        <v>Žana Knežević</v>
      </c>
      <c r="C18" s="236" t="str">
        <f>IF('Tabela II'!D17="","",'Tabela II'!D17)</f>
        <v>KRIVIČNI</v>
      </c>
      <c r="D18" s="236" t="str">
        <f>IF('Tabela II'!E17="","",'Tabela II'!E17)</f>
        <v>Sudija</v>
      </c>
      <c r="E18" s="236"/>
      <c r="F18" s="333">
        <v>98</v>
      </c>
      <c r="G18" s="237">
        <f t="shared" si="0"/>
        <v>41</v>
      </c>
      <c r="H18" s="333">
        <v>0</v>
      </c>
      <c r="I18" s="333">
        <v>39</v>
      </c>
      <c r="J18" s="333">
        <v>0</v>
      </c>
      <c r="K18" s="333"/>
      <c r="L18" s="333">
        <v>0</v>
      </c>
      <c r="M18" s="333">
        <v>2</v>
      </c>
      <c r="N18" s="238" t="str">
        <f t="shared" si="2"/>
        <v/>
      </c>
      <c r="O18" s="239" t="str">
        <f t="shared" si="3"/>
        <v/>
      </c>
      <c r="P18" s="238" t="str">
        <f t="shared" si="4"/>
        <v/>
      </c>
      <c r="Q18" s="239" t="str">
        <f t="shared" si="5"/>
        <v/>
      </c>
      <c r="R18" s="240" t="str">
        <f t="shared" si="6"/>
        <v/>
      </c>
      <c r="S18" s="561">
        <f t="shared" si="1"/>
        <v>0.9780214036834245</v>
      </c>
      <c r="V18" s="234" t="s">
        <v>164</v>
      </c>
    </row>
    <row r="19" spans="1:22" x14ac:dyDescent="0.3">
      <c r="A19" s="235">
        <v>10</v>
      </c>
      <c r="B19" s="236" t="str">
        <f>IF('Tabela II'!B18="","",'Tabela II'!B18)</f>
        <v>Danijela Mikić</v>
      </c>
      <c r="C19" s="236" t="str">
        <f>IF('Tabela II'!D18="","",'Tabela II'!D18)</f>
        <v>UPRAVNI</v>
      </c>
      <c r="D19" s="236" t="str">
        <f>IF('Tabela II'!E18="","",'Tabela II'!E18)</f>
        <v>Predsjednik odjela</v>
      </c>
      <c r="E19" s="236"/>
      <c r="F19" s="333">
        <v>217</v>
      </c>
      <c r="G19" s="237">
        <f t="shared" si="0"/>
        <v>29</v>
      </c>
      <c r="H19" s="333">
        <v>4</v>
      </c>
      <c r="I19" s="333">
        <v>27</v>
      </c>
      <c r="J19" s="333">
        <v>2</v>
      </c>
      <c r="K19" s="333"/>
      <c r="L19" s="333">
        <v>0</v>
      </c>
      <c r="M19" s="333">
        <v>0</v>
      </c>
      <c r="N19" s="238" t="str">
        <f t="shared" si="2"/>
        <v/>
      </c>
      <c r="O19" s="239" t="str">
        <f t="shared" si="3"/>
        <v/>
      </c>
      <c r="P19" s="238" t="str">
        <f t="shared" si="4"/>
        <v/>
      </c>
      <c r="Q19" s="239" t="str">
        <f t="shared" si="5"/>
        <v/>
      </c>
      <c r="R19" s="240" t="str">
        <f t="shared" si="6"/>
        <v/>
      </c>
      <c r="S19" s="561">
        <f t="shared" si="1"/>
        <v>1</v>
      </c>
    </row>
    <row r="20" spans="1:22" x14ac:dyDescent="0.3">
      <c r="A20" s="235">
        <v>11</v>
      </c>
      <c r="B20" s="236" t="str">
        <f>IF('Tabela II'!B19="","",'Tabela II'!B19)</f>
        <v>Aida Salčinović Kuljanin</v>
      </c>
      <c r="C20" s="236" t="str">
        <f>IF('Tabela II'!D19="","",'Tabela II'!D19)</f>
        <v>UPRAVNI</v>
      </c>
      <c r="D20" s="236" t="str">
        <f>IF('Tabela II'!E19="","",'Tabela II'!E19)</f>
        <v>Sudija</v>
      </c>
      <c r="E20" s="236"/>
      <c r="F20" s="333">
        <v>196</v>
      </c>
      <c r="G20" s="237">
        <f t="shared" si="0"/>
        <v>23</v>
      </c>
      <c r="H20" s="333">
        <v>6</v>
      </c>
      <c r="I20" s="333">
        <v>23</v>
      </c>
      <c r="J20" s="333">
        <v>0</v>
      </c>
      <c r="K20" s="333"/>
      <c r="L20" s="333">
        <v>0</v>
      </c>
      <c r="M20" s="333">
        <v>0</v>
      </c>
      <c r="N20" s="238" t="str">
        <f t="shared" si="2"/>
        <v/>
      </c>
      <c r="O20" s="239" t="str">
        <f t="shared" si="3"/>
        <v/>
      </c>
      <c r="P20" s="238" t="str">
        <f t="shared" si="4"/>
        <v/>
      </c>
      <c r="Q20" s="239" t="str">
        <f t="shared" si="5"/>
        <v/>
      </c>
      <c r="R20" s="240" t="str">
        <f t="shared" si="6"/>
        <v/>
      </c>
      <c r="S20" s="561">
        <f t="shared" si="1"/>
        <v>1</v>
      </c>
    </row>
    <row r="21" spans="1:22" x14ac:dyDescent="0.3">
      <c r="A21" s="235">
        <v>12</v>
      </c>
      <c r="B21" s="236" t="str">
        <f>IF('Tabela II'!B20="","",'Tabela II'!B20)</f>
        <v>Aida Šabanović</v>
      </c>
      <c r="C21" s="236" t="str">
        <f>IF('Tabela II'!D20="","",'Tabela II'!D20)</f>
        <v>UPRAVNI</v>
      </c>
      <c r="D21" s="236" t="str">
        <f>IF('Tabela II'!E20="","",'Tabela II'!E20)</f>
        <v>Sudija</v>
      </c>
      <c r="E21" s="236"/>
      <c r="F21" s="333">
        <v>219</v>
      </c>
      <c r="G21" s="237">
        <f t="shared" si="0"/>
        <v>35</v>
      </c>
      <c r="H21" s="333">
        <v>4</v>
      </c>
      <c r="I21" s="333">
        <v>29</v>
      </c>
      <c r="J21" s="333">
        <v>5</v>
      </c>
      <c r="K21" s="333"/>
      <c r="L21" s="333">
        <v>1</v>
      </c>
      <c r="M21" s="333">
        <v>0</v>
      </c>
      <c r="N21" s="238" t="str">
        <f t="shared" si="2"/>
        <v/>
      </c>
      <c r="O21" s="239" t="str">
        <f t="shared" si="3"/>
        <v/>
      </c>
      <c r="P21" s="238" t="str">
        <f t="shared" si="4"/>
        <v/>
      </c>
      <c r="Q21" s="239" t="str">
        <f t="shared" si="5"/>
        <v/>
      </c>
      <c r="R21" s="240" t="str">
        <f t="shared" si="6"/>
        <v/>
      </c>
      <c r="S21" s="561">
        <f t="shared" si="1"/>
        <v>0.97550945857795168</v>
      </c>
    </row>
    <row r="22" spans="1:22" x14ac:dyDescent="0.3">
      <c r="A22" s="235">
        <v>13</v>
      </c>
      <c r="B22" s="236" t="str">
        <f>IF('Tabela II'!B21="","",'Tabela II'!B21)</f>
        <v>Rada Bjeljac</v>
      </c>
      <c r="C22" s="236" t="str">
        <f>IF('Tabela II'!D21="","",'Tabela II'!D21)</f>
        <v>UPRAVNI</v>
      </c>
      <c r="D22" s="236" t="str">
        <f>IF('Tabela II'!E21="","",'Tabela II'!E21)</f>
        <v>Sudija</v>
      </c>
      <c r="E22" s="236"/>
      <c r="F22" s="333">
        <v>162</v>
      </c>
      <c r="G22" s="237">
        <f t="shared" si="0"/>
        <v>12</v>
      </c>
      <c r="H22" s="333">
        <v>1</v>
      </c>
      <c r="I22" s="333">
        <v>11</v>
      </c>
      <c r="J22" s="333">
        <v>1</v>
      </c>
      <c r="K22" s="333"/>
      <c r="L22" s="333">
        <v>0</v>
      </c>
      <c r="M22" s="333">
        <v>0</v>
      </c>
      <c r="N22" s="238" t="str">
        <f t="shared" si="2"/>
        <v/>
      </c>
      <c r="O22" s="239" t="str">
        <f t="shared" si="3"/>
        <v/>
      </c>
      <c r="P22" s="238" t="str">
        <f t="shared" si="4"/>
        <v/>
      </c>
      <c r="Q22" s="239" t="str">
        <f t="shared" si="5"/>
        <v/>
      </c>
      <c r="R22" s="240" t="str">
        <f t="shared" si="6"/>
        <v/>
      </c>
      <c r="S22" s="561">
        <f t="shared" si="1"/>
        <v>1</v>
      </c>
    </row>
    <row r="23" spans="1:22" x14ac:dyDescent="0.3">
      <c r="A23" s="235">
        <v>14</v>
      </c>
      <c r="B23" s="236" t="str">
        <f>IF('Tabela II'!B22="","",'Tabela II'!B22)</f>
        <v>Slavica Džaferović</v>
      </c>
      <c r="C23" s="236" t="str">
        <f>IF('Tabela II'!D22="","",'Tabela II'!D22)</f>
        <v>UPRAVNI</v>
      </c>
      <c r="D23" s="236" t="str">
        <f>IF('Tabela II'!E22="","",'Tabela II'!E22)</f>
        <v>Sudija</v>
      </c>
      <c r="E23" s="236"/>
      <c r="F23" s="333">
        <v>226</v>
      </c>
      <c r="G23" s="237">
        <f t="shared" si="0"/>
        <v>19</v>
      </c>
      <c r="H23" s="333">
        <v>6</v>
      </c>
      <c r="I23" s="333">
        <v>18</v>
      </c>
      <c r="J23" s="333">
        <v>0</v>
      </c>
      <c r="K23" s="333"/>
      <c r="L23" s="333">
        <v>1</v>
      </c>
      <c r="M23" s="333">
        <v>0</v>
      </c>
      <c r="N23" s="238" t="str">
        <f t="shared" si="2"/>
        <v/>
      </c>
      <c r="O23" s="239" t="str">
        <f t="shared" si="3"/>
        <v/>
      </c>
      <c r="P23" s="238" t="str">
        <f t="shared" si="4"/>
        <v/>
      </c>
      <c r="Q23" s="239" t="str">
        <f t="shared" si="5"/>
        <v/>
      </c>
      <c r="R23" s="240" t="str">
        <f t="shared" si="6"/>
        <v/>
      </c>
      <c r="S23" s="561">
        <f t="shared" si="1"/>
        <v>0.95556357708430362</v>
      </c>
    </row>
    <row r="24" spans="1:22" x14ac:dyDescent="0.3">
      <c r="A24" s="235">
        <v>15</v>
      </c>
      <c r="B24" s="236" t="str">
        <f>IF('Tabela II'!B23="","",'Tabela II'!B23)</f>
        <v>Vildana Mujagić</v>
      </c>
      <c r="C24" s="236" t="str">
        <f>IF('Tabela II'!D23="","",'Tabela II'!D23)</f>
        <v>UPRAVNI</v>
      </c>
      <c r="D24" s="236" t="str">
        <f>IF('Tabela II'!E23="","",'Tabela II'!E23)</f>
        <v>Sudija</v>
      </c>
      <c r="E24" s="236"/>
      <c r="F24" s="333">
        <v>166</v>
      </c>
      <c r="G24" s="237">
        <f t="shared" si="0"/>
        <v>44</v>
      </c>
      <c r="H24" s="333">
        <v>2</v>
      </c>
      <c r="I24" s="333">
        <v>39</v>
      </c>
      <c r="J24" s="333">
        <v>5</v>
      </c>
      <c r="K24" s="333"/>
      <c r="L24" s="333">
        <v>0</v>
      </c>
      <c r="M24" s="333">
        <v>0</v>
      </c>
      <c r="N24" s="238" t="str">
        <f t="shared" si="2"/>
        <v/>
      </c>
      <c r="O24" s="239" t="str">
        <f t="shared" si="3"/>
        <v/>
      </c>
      <c r="P24" s="238" t="str">
        <f t="shared" si="4"/>
        <v/>
      </c>
      <c r="Q24" s="239" t="str">
        <f t="shared" si="5"/>
        <v/>
      </c>
      <c r="R24" s="240" t="str">
        <f t="shared" si="6"/>
        <v/>
      </c>
      <c r="S24" s="561">
        <f t="shared" si="1"/>
        <v>1</v>
      </c>
    </row>
    <row r="25" spans="1:22" x14ac:dyDescent="0.3">
      <c r="A25" s="235">
        <v>16</v>
      </c>
      <c r="B25" s="236" t="str">
        <f>IF('Tabela II'!B24="","",'Tabela II'!B24)</f>
        <v>Amina Begović</v>
      </c>
      <c r="C25" s="236" t="str">
        <f>IF('Tabela II'!D24="","",'Tabela II'!D24)</f>
        <v>GRAĐANSKI</v>
      </c>
      <c r="D25" s="236" t="str">
        <f>IF('Tabela II'!E24="","",'Tabela II'!E24)</f>
        <v>Sudija</v>
      </c>
      <c r="E25" s="236"/>
      <c r="F25" s="333">
        <v>136</v>
      </c>
      <c r="G25" s="237">
        <f t="shared" si="0"/>
        <v>25</v>
      </c>
      <c r="H25" s="333">
        <v>17</v>
      </c>
      <c r="I25" s="333">
        <v>21</v>
      </c>
      <c r="J25" s="333">
        <v>3</v>
      </c>
      <c r="K25" s="333"/>
      <c r="L25" s="333">
        <v>0</v>
      </c>
      <c r="M25" s="333">
        <v>1</v>
      </c>
      <c r="N25" s="238" t="str">
        <f t="shared" si="2"/>
        <v/>
      </c>
      <c r="O25" s="239" t="str">
        <f t="shared" si="3"/>
        <v/>
      </c>
      <c r="P25" s="238" t="str">
        <f t="shared" si="4"/>
        <v/>
      </c>
      <c r="Q25" s="239" t="str">
        <f t="shared" si="5"/>
        <v/>
      </c>
      <c r="R25" s="240" t="str">
        <f t="shared" si="6"/>
        <v/>
      </c>
      <c r="S25" s="561">
        <f t="shared" si="1"/>
        <v>0.98277499999999995</v>
      </c>
    </row>
    <row r="26" spans="1:22" x14ac:dyDescent="0.3">
      <c r="A26" s="235">
        <v>17</v>
      </c>
      <c r="B26" s="236" t="str">
        <f>IF('Tabela II'!B25="","",'Tabela II'!B25)</f>
        <v>Admira Sejranić</v>
      </c>
      <c r="C26" s="236" t="str">
        <f>IF('Tabela II'!D25="","",'Tabela II'!D25)</f>
        <v>GRAĐANSKI</v>
      </c>
      <c r="D26" s="236" t="str">
        <f>IF('Tabela II'!E25="","",'Tabela II'!E25)</f>
        <v>Sudija</v>
      </c>
      <c r="E26" s="236"/>
      <c r="F26" s="333">
        <v>186</v>
      </c>
      <c r="G26" s="237">
        <f t="shared" si="0"/>
        <v>17</v>
      </c>
      <c r="H26" s="333">
        <v>26</v>
      </c>
      <c r="I26" s="333">
        <v>16</v>
      </c>
      <c r="J26" s="333">
        <v>1</v>
      </c>
      <c r="K26" s="333"/>
      <c r="L26" s="333">
        <v>0</v>
      </c>
      <c r="M26" s="333">
        <v>0</v>
      </c>
      <c r="N26" s="238" t="str">
        <f t="shared" si="2"/>
        <v/>
      </c>
      <c r="O26" s="239" t="str">
        <f t="shared" si="3"/>
        <v/>
      </c>
      <c r="P26" s="238" t="str">
        <f t="shared" si="4"/>
        <v/>
      </c>
      <c r="Q26" s="239" t="str">
        <f t="shared" si="5"/>
        <v/>
      </c>
      <c r="R26" s="240" t="str">
        <f t="shared" si="6"/>
        <v/>
      </c>
      <c r="S26" s="561">
        <f t="shared" si="1"/>
        <v>1</v>
      </c>
    </row>
    <row r="27" spans="1:22" x14ac:dyDescent="0.3">
      <c r="A27" s="235">
        <v>18</v>
      </c>
      <c r="B27" s="236" t="str">
        <f>IF('Tabela II'!B26="","",'Tabela II'!B26)</f>
        <v>Amela Mahić Samardžić</v>
      </c>
      <c r="C27" s="236" t="str">
        <f>IF('Tabela II'!D26="","",'Tabela II'!D26)</f>
        <v>GRAĐANSKI</v>
      </c>
      <c r="D27" s="236" t="str">
        <f>IF('Tabela II'!E26="","",'Tabela II'!E26)</f>
        <v>Sudija</v>
      </c>
      <c r="E27" s="236"/>
      <c r="F27" s="333">
        <v>163</v>
      </c>
      <c r="G27" s="237">
        <f t="shared" si="0"/>
        <v>16</v>
      </c>
      <c r="H27" s="333">
        <v>18</v>
      </c>
      <c r="I27" s="333">
        <v>16</v>
      </c>
      <c r="J27" s="333">
        <v>0</v>
      </c>
      <c r="K27" s="333"/>
      <c r="L27" s="333">
        <v>0</v>
      </c>
      <c r="M27" s="333">
        <v>0</v>
      </c>
      <c r="N27" s="238" t="str">
        <f t="shared" si="2"/>
        <v/>
      </c>
      <c r="O27" s="239" t="str">
        <f t="shared" si="3"/>
        <v/>
      </c>
      <c r="P27" s="238" t="str">
        <f t="shared" si="4"/>
        <v/>
      </c>
      <c r="Q27" s="239" t="str">
        <f t="shared" si="5"/>
        <v/>
      </c>
      <c r="R27" s="240" t="str">
        <f t="shared" si="6"/>
        <v/>
      </c>
      <c r="S27" s="561">
        <f t="shared" si="1"/>
        <v>1</v>
      </c>
    </row>
    <row r="28" spans="1:22" x14ac:dyDescent="0.3">
      <c r="A28" s="235">
        <v>19</v>
      </c>
      <c r="B28" s="236" t="str">
        <f>IF('Tabela II'!B27="","",'Tabela II'!B27)</f>
        <v>Altijana Šeta</v>
      </c>
      <c r="C28" s="236" t="str">
        <f>IF('Tabela II'!D27="","",'Tabela II'!D27)</f>
        <v>GRAĐANSKI</v>
      </c>
      <c r="D28" s="236" t="str">
        <f>IF('Tabela II'!E27="","",'Tabela II'!E27)</f>
        <v>Sudija</v>
      </c>
      <c r="E28" s="236"/>
      <c r="F28" s="333">
        <v>181</v>
      </c>
      <c r="G28" s="237">
        <f t="shared" si="0"/>
        <v>31</v>
      </c>
      <c r="H28" s="333">
        <v>20</v>
      </c>
      <c r="I28" s="333">
        <v>27</v>
      </c>
      <c r="J28" s="333">
        <v>2</v>
      </c>
      <c r="K28" s="333"/>
      <c r="L28" s="333">
        <v>1</v>
      </c>
      <c r="M28" s="333">
        <v>1</v>
      </c>
      <c r="N28" s="238" t="str">
        <f t="shared" si="2"/>
        <v/>
      </c>
      <c r="O28" s="239" t="str">
        <f t="shared" si="3"/>
        <v/>
      </c>
      <c r="P28" s="238" t="str">
        <f t="shared" si="4"/>
        <v/>
      </c>
      <c r="Q28" s="239" t="str">
        <f t="shared" si="5"/>
        <v/>
      </c>
      <c r="R28" s="240" t="str">
        <f t="shared" si="6"/>
        <v/>
      </c>
      <c r="S28" s="561">
        <f t="shared" si="1"/>
        <v>0.95842986989841383</v>
      </c>
    </row>
    <row r="29" spans="1:22" x14ac:dyDescent="0.3">
      <c r="A29" s="235">
        <v>20</v>
      </c>
      <c r="B29" s="236" t="str">
        <f>IF('Tabela II'!B28="","",'Tabela II'!B28)</f>
        <v>Amra Muhibić</v>
      </c>
      <c r="C29" s="236" t="str">
        <f>IF('Tabela II'!D28="","",'Tabela II'!D28)</f>
        <v>GRAĐANSKI</v>
      </c>
      <c r="D29" s="236" t="str">
        <f>IF('Tabela II'!E28="","",'Tabela II'!E28)</f>
        <v>Sudija</v>
      </c>
      <c r="E29" s="236"/>
      <c r="F29" s="333">
        <v>120</v>
      </c>
      <c r="G29" s="237">
        <f t="shared" si="0"/>
        <v>20</v>
      </c>
      <c r="H29" s="333">
        <v>26</v>
      </c>
      <c r="I29" s="333">
        <v>19</v>
      </c>
      <c r="J29" s="333">
        <v>1</v>
      </c>
      <c r="K29" s="333"/>
      <c r="L29" s="333">
        <v>0</v>
      </c>
      <c r="M29" s="333">
        <v>0</v>
      </c>
      <c r="N29" s="238" t="str">
        <f t="shared" si="2"/>
        <v/>
      </c>
      <c r="O29" s="239" t="str">
        <f t="shared" si="3"/>
        <v/>
      </c>
      <c r="P29" s="238" t="str">
        <f t="shared" si="4"/>
        <v/>
      </c>
      <c r="Q29" s="239" t="str">
        <f t="shared" si="5"/>
        <v/>
      </c>
      <c r="R29" s="240" t="str">
        <f t="shared" si="6"/>
        <v/>
      </c>
      <c r="S29" s="561">
        <f t="shared" si="1"/>
        <v>1</v>
      </c>
    </row>
    <row r="30" spans="1:22" x14ac:dyDescent="0.3">
      <c r="A30" s="235">
        <v>21</v>
      </c>
      <c r="B30" s="236" t="str">
        <f>IF('Tabela II'!B29="","",'Tabela II'!B29)</f>
        <v>Behija Šiljak</v>
      </c>
      <c r="C30" s="236" t="str">
        <f>IF('Tabela II'!D29="","",'Tabela II'!D29)</f>
        <v>GRAĐANSKI</v>
      </c>
      <c r="D30" s="236" t="str">
        <f>IF('Tabela II'!E29="","",'Tabela II'!E29)</f>
        <v>Sudija</v>
      </c>
      <c r="E30" s="236"/>
      <c r="F30" s="333">
        <v>164</v>
      </c>
      <c r="G30" s="237">
        <f t="shared" si="0"/>
        <v>21</v>
      </c>
      <c r="H30" s="333">
        <v>10</v>
      </c>
      <c r="I30" s="333">
        <v>19</v>
      </c>
      <c r="J30" s="333">
        <v>1</v>
      </c>
      <c r="K30" s="333"/>
      <c r="L30" s="333">
        <v>0</v>
      </c>
      <c r="M30" s="333">
        <v>1</v>
      </c>
      <c r="N30" s="238" t="str">
        <f t="shared" si="2"/>
        <v/>
      </c>
      <c r="O30" s="239" t="str">
        <f t="shared" si="3"/>
        <v/>
      </c>
      <c r="P30" s="238" t="str">
        <f t="shared" si="4"/>
        <v/>
      </c>
      <c r="Q30" s="239" t="str">
        <f t="shared" si="5"/>
        <v/>
      </c>
      <c r="R30" s="240" t="str">
        <f t="shared" si="6"/>
        <v/>
      </c>
      <c r="S30" s="561">
        <f t="shared" si="1"/>
        <v>0.97971980255516833</v>
      </c>
    </row>
    <row r="31" spans="1:22" x14ac:dyDescent="0.3">
      <c r="A31" s="235">
        <v>22</v>
      </c>
      <c r="B31" s="236" t="str">
        <f>IF('Tabela II'!B30="","",'Tabela II'!B30)</f>
        <v>Dubravka Krajišnik</v>
      </c>
      <c r="C31" s="236" t="str">
        <f>IF('Tabela II'!D30="","",'Tabela II'!D30)</f>
        <v>GRAĐANSKI</v>
      </c>
      <c r="D31" s="236" t="str">
        <f>IF('Tabela II'!E30="","",'Tabela II'!E30)</f>
        <v>Sudija</v>
      </c>
      <c r="E31" s="236"/>
      <c r="F31" s="333">
        <v>164</v>
      </c>
      <c r="G31" s="237">
        <f t="shared" si="0"/>
        <v>23</v>
      </c>
      <c r="H31" s="333">
        <v>16</v>
      </c>
      <c r="I31" s="333">
        <v>20</v>
      </c>
      <c r="J31" s="333">
        <v>3</v>
      </c>
      <c r="K31" s="333"/>
      <c r="L31" s="333">
        <v>0</v>
      </c>
      <c r="M31" s="333">
        <v>0</v>
      </c>
      <c r="N31" s="238" t="str">
        <f t="shared" si="2"/>
        <v/>
      </c>
      <c r="O31" s="239" t="str">
        <f t="shared" si="3"/>
        <v/>
      </c>
      <c r="P31" s="238" t="str">
        <f t="shared" si="4"/>
        <v/>
      </c>
      <c r="Q31" s="239" t="str">
        <f t="shared" si="5"/>
        <v/>
      </c>
      <c r="R31" s="240" t="str">
        <f t="shared" si="6"/>
        <v/>
      </c>
      <c r="S31" s="561">
        <f t="shared" si="1"/>
        <v>1</v>
      </c>
    </row>
    <row r="32" spans="1:22" x14ac:dyDescent="0.3">
      <c r="A32" s="235">
        <v>23</v>
      </c>
      <c r="B32" s="236" t="str">
        <f>IF('Tabela II'!B31="","",'Tabela II'!B31)</f>
        <v>Emina Kurtović Sabljica</v>
      </c>
      <c r="C32" s="236" t="str">
        <f>IF('Tabela II'!D31="","",'Tabela II'!D31)</f>
        <v>GRAĐANSKI</v>
      </c>
      <c r="D32" s="236" t="str">
        <f>IF('Tabela II'!E31="","",'Tabela II'!E31)</f>
        <v>Sudija</v>
      </c>
      <c r="E32" s="236"/>
      <c r="F32" s="333">
        <v>155</v>
      </c>
      <c r="G32" s="237">
        <f t="shared" si="0"/>
        <v>12</v>
      </c>
      <c r="H32" s="333">
        <v>17</v>
      </c>
      <c r="I32" s="333">
        <v>10</v>
      </c>
      <c r="J32" s="333">
        <v>2</v>
      </c>
      <c r="K32" s="333"/>
      <c r="L32" s="333">
        <v>0</v>
      </c>
      <c r="M32" s="333">
        <v>0</v>
      </c>
      <c r="N32" s="238" t="str">
        <f t="shared" si="2"/>
        <v/>
      </c>
      <c r="O32" s="239" t="str">
        <f t="shared" si="3"/>
        <v/>
      </c>
      <c r="P32" s="238" t="str">
        <f t="shared" si="4"/>
        <v/>
      </c>
      <c r="Q32" s="239" t="str">
        <f t="shared" si="5"/>
        <v/>
      </c>
      <c r="R32" s="240" t="str">
        <f t="shared" si="6"/>
        <v/>
      </c>
      <c r="S32" s="561">
        <f t="shared" si="1"/>
        <v>1</v>
      </c>
    </row>
    <row r="33" spans="1:19" x14ac:dyDescent="0.3">
      <c r="A33" s="235">
        <v>24</v>
      </c>
      <c r="B33" s="236" t="str">
        <f>IF('Tabela II'!B32="","",'Tabela II'!B32)</f>
        <v>Emina Tahirović</v>
      </c>
      <c r="C33" s="236" t="str">
        <f>IF('Tabela II'!D32="","",'Tabela II'!D32)</f>
        <v>GRAĐANSKI</v>
      </c>
      <c r="D33" s="236" t="str">
        <f>IF('Tabela II'!E32="","",'Tabela II'!E32)</f>
        <v>Sudija</v>
      </c>
      <c r="E33" s="236"/>
      <c r="F33" s="333">
        <v>163</v>
      </c>
      <c r="G33" s="237">
        <f t="shared" si="0"/>
        <v>17</v>
      </c>
      <c r="H33" s="333">
        <v>18</v>
      </c>
      <c r="I33" s="333">
        <v>17</v>
      </c>
      <c r="J33" s="333">
        <v>0</v>
      </c>
      <c r="K33" s="333"/>
      <c r="L33" s="333">
        <v>0</v>
      </c>
      <c r="M33" s="333">
        <v>0</v>
      </c>
      <c r="N33" s="238" t="str">
        <f t="shared" si="2"/>
        <v/>
      </c>
      <c r="O33" s="239" t="str">
        <f t="shared" si="3"/>
        <v/>
      </c>
      <c r="P33" s="238" t="str">
        <f t="shared" si="4"/>
        <v/>
      </c>
      <c r="Q33" s="239" t="str">
        <f t="shared" si="5"/>
        <v/>
      </c>
      <c r="R33" s="240" t="str">
        <f t="shared" si="6"/>
        <v/>
      </c>
      <c r="S33" s="561">
        <f t="shared" si="1"/>
        <v>1</v>
      </c>
    </row>
    <row r="34" spans="1:19" x14ac:dyDescent="0.3">
      <c r="A34" s="235">
        <v>25</v>
      </c>
      <c r="B34" s="236" t="str">
        <f>IF('Tabela II'!B33="","",'Tabela II'!B33)</f>
        <v>Gordana Mičović</v>
      </c>
      <c r="C34" s="236" t="str">
        <f>IF('Tabela II'!D33="","",'Tabela II'!D33)</f>
        <v>GRAĐANSKI</v>
      </c>
      <c r="D34" s="236" t="str">
        <f>IF('Tabela II'!E33="","",'Tabela II'!E33)</f>
        <v>Sudija</v>
      </c>
      <c r="E34" s="236"/>
      <c r="F34" s="333">
        <v>140</v>
      </c>
      <c r="G34" s="237">
        <f t="shared" si="0"/>
        <v>25</v>
      </c>
      <c r="H34" s="333">
        <v>19</v>
      </c>
      <c r="I34" s="333">
        <v>23</v>
      </c>
      <c r="J34" s="333">
        <v>2</v>
      </c>
      <c r="K34" s="333"/>
      <c r="L34" s="333">
        <v>0</v>
      </c>
      <c r="M34" s="333">
        <v>0</v>
      </c>
      <c r="N34" s="238" t="str">
        <f t="shared" si="2"/>
        <v/>
      </c>
      <c r="O34" s="239" t="str">
        <f t="shared" si="3"/>
        <v/>
      </c>
      <c r="P34" s="238" t="str">
        <f t="shared" si="4"/>
        <v/>
      </c>
      <c r="Q34" s="239" t="str">
        <f t="shared" si="5"/>
        <v/>
      </c>
      <c r="R34" s="240" t="str">
        <f t="shared" si="6"/>
        <v/>
      </c>
      <c r="S34" s="561">
        <f t="shared" si="1"/>
        <v>1</v>
      </c>
    </row>
    <row r="35" spans="1:19" x14ac:dyDescent="0.3">
      <c r="A35" s="235">
        <v>26</v>
      </c>
      <c r="B35" s="236" t="str">
        <f>IF('Tabela II'!B34="","",'Tabela II'!B34)</f>
        <v>Gordana Stojaković</v>
      </c>
      <c r="C35" s="236" t="str">
        <f>IF('Tabela II'!D34="","",'Tabela II'!D34)</f>
        <v>GRAĐANSKI</v>
      </c>
      <c r="D35" s="236" t="str">
        <f>IF('Tabela II'!E34="","",'Tabela II'!E34)</f>
        <v>Sudija</v>
      </c>
      <c r="E35" s="236"/>
      <c r="F35" s="333">
        <v>166</v>
      </c>
      <c r="G35" s="237">
        <f t="shared" si="0"/>
        <v>20</v>
      </c>
      <c r="H35" s="333">
        <v>13</v>
      </c>
      <c r="I35" s="333">
        <v>17</v>
      </c>
      <c r="J35" s="333">
        <v>2</v>
      </c>
      <c r="K35" s="333"/>
      <c r="L35" s="333">
        <v>1</v>
      </c>
      <c r="M35" s="333">
        <v>0</v>
      </c>
      <c r="N35" s="238" t="str">
        <f t="shared" si="2"/>
        <v/>
      </c>
      <c r="O35" s="239" t="str">
        <f t="shared" si="3"/>
        <v/>
      </c>
      <c r="P35" s="238" t="str">
        <f t="shared" si="4"/>
        <v/>
      </c>
      <c r="Q35" s="239" t="str">
        <f t="shared" si="5"/>
        <v/>
      </c>
      <c r="R35" s="240" t="str">
        <f t="shared" si="6"/>
        <v/>
      </c>
      <c r="S35" s="561">
        <f t="shared" si="1"/>
        <v>0.95747590361445778</v>
      </c>
    </row>
    <row r="36" spans="1:19" x14ac:dyDescent="0.3">
      <c r="A36" s="235">
        <v>27</v>
      </c>
      <c r="B36" s="236" t="str">
        <f>IF('Tabela II'!B35="","",'Tabela II'!B35)</f>
        <v>Mirsada Dučić Čaušević</v>
      </c>
      <c r="C36" s="236" t="str">
        <f>IF('Tabela II'!D35="","",'Tabela II'!D35)</f>
        <v>GRAĐANSKI</v>
      </c>
      <c r="D36" s="236" t="str">
        <f>IF('Tabela II'!E35="","",'Tabela II'!E35)</f>
        <v>Sudija</v>
      </c>
      <c r="E36" s="236"/>
      <c r="F36" s="333">
        <v>169</v>
      </c>
      <c r="G36" s="237">
        <f t="shared" si="0"/>
        <v>23</v>
      </c>
      <c r="H36" s="333">
        <v>17</v>
      </c>
      <c r="I36" s="333">
        <v>22</v>
      </c>
      <c r="J36" s="333">
        <v>0</v>
      </c>
      <c r="K36" s="333"/>
      <c r="L36" s="333">
        <v>1</v>
      </c>
      <c r="M36" s="333">
        <v>0</v>
      </c>
      <c r="N36" s="238" t="str">
        <f t="shared" si="2"/>
        <v/>
      </c>
      <c r="O36" s="239" t="str">
        <f t="shared" si="3"/>
        <v/>
      </c>
      <c r="P36" s="238" t="str">
        <f t="shared" si="4"/>
        <v/>
      </c>
      <c r="Q36" s="239" t="str">
        <f t="shared" si="5"/>
        <v/>
      </c>
      <c r="R36" s="240" t="str">
        <f t="shared" si="6"/>
        <v/>
      </c>
      <c r="S36" s="561">
        <f t="shared" si="1"/>
        <v>0.96290712631849762</v>
      </c>
    </row>
    <row r="37" spans="1:19" x14ac:dyDescent="0.3">
      <c r="A37" s="235">
        <v>28</v>
      </c>
      <c r="B37" s="236" t="str">
        <f>IF('Tabela II'!B36="","",'Tabela II'!B36)</f>
        <v>Nađa Seferović</v>
      </c>
      <c r="C37" s="236" t="str">
        <f>IF('Tabela II'!D36="","",'Tabela II'!D36)</f>
        <v>GRAĐANSKI</v>
      </c>
      <c r="D37" s="236" t="str">
        <f>IF('Tabela II'!E36="","",'Tabela II'!E36)</f>
        <v>Sudija</v>
      </c>
      <c r="E37" s="236"/>
      <c r="F37" s="333">
        <v>175</v>
      </c>
      <c r="G37" s="237">
        <f t="shared" si="0"/>
        <v>29</v>
      </c>
      <c r="H37" s="333">
        <v>23</v>
      </c>
      <c r="I37" s="333">
        <v>27</v>
      </c>
      <c r="J37" s="333">
        <v>1</v>
      </c>
      <c r="K37" s="333"/>
      <c r="L37" s="333">
        <v>1</v>
      </c>
      <c r="M37" s="333">
        <v>0</v>
      </c>
      <c r="N37" s="238" t="str">
        <f t="shared" si="2"/>
        <v/>
      </c>
      <c r="O37" s="239" t="str">
        <f t="shared" si="3"/>
        <v/>
      </c>
      <c r="P37" s="238" t="str">
        <f t="shared" si="4"/>
        <v/>
      </c>
      <c r="Q37" s="239" t="str">
        <f t="shared" si="5"/>
        <v/>
      </c>
      <c r="R37" s="240" t="str">
        <f t="shared" si="6"/>
        <v/>
      </c>
      <c r="S37" s="561">
        <f t="shared" si="1"/>
        <v>0.97040788177339898</v>
      </c>
    </row>
    <row r="38" spans="1:19" x14ac:dyDescent="0.3">
      <c r="A38" s="235">
        <v>29</v>
      </c>
      <c r="B38" s="236" t="str">
        <f>IF('Tabela II'!B37="","",'Tabela II'!B37)</f>
        <v>Nermina Novalija</v>
      </c>
      <c r="C38" s="236" t="str">
        <f>IF('Tabela II'!D37="","",'Tabela II'!D37)</f>
        <v>GRAĐANSKI</v>
      </c>
      <c r="D38" s="236" t="str">
        <f>IF('Tabela II'!E37="","",'Tabela II'!E37)</f>
        <v>Sudija</v>
      </c>
      <c r="E38" s="236"/>
      <c r="F38" s="333">
        <v>161</v>
      </c>
      <c r="G38" s="237">
        <f t="shared" si="0"/>
        <v>18</v>
      </c>
      <c r="H38" s="333">
        <v>13</v>
      </c>
      <c r="I38" s="333">
        <v>17</v>
      </c>
      <c r="J38" s="333">
        <v>0</v>
      </c>
      <c r="K38" s="333"/>
      <c r="L38" s="333">
        <v>1</v>
      </c>
      <c r="M38" s="333">
        <v>0</v>
      </c>
      <c r="N38" s="238" t="str">
        <f t="shared" si="2"/>
        <v/>
      </c>
      <c r="O38" s="239" t="str">
        <f t="shared" si="3"/>
        <v/>
      </c>
      <c r="P38" s="238" t="str">
        <f t="shared" si="4"/>
        <v/>
      </c>
      <c r="Q38" s="239" t="str">
        <f t="shared" si="5"/>
        <v/>
      </c>
      <c r="R38" s="240" t="str">
        <f t="shared" si="6"/>
        <v/>
      </c>
      <c r="S38" s="561">
        <f t="shared" si="1"/>
        <v>0.95283298826777085</v>
      </c>
    </row>
    <row r="39" spans="1:19" x14ac:dyDescent="0.3">
      <c r="A39" s="235">
        <v>30</v>
      </c>
      <c r="B39" s="236" t="str">
        <f>IF('Tabela II'!B38="","",'Tabela II'!B38)</f>
        <v>Nives Abdagić</v>
      </c>
      <c r="C39" s="236" t="str">
        <f>IF('Tabela II'!D38="","",'Tabela II'!D38)</f>
        <v>GRAĐANSKI</v>
      </c>
      <c r="D39" s="236" t="str">
        <f>IF('Tabela II'!E38="","",'Tabela II'!E38)</f>
        <v>Sudija</v>
      </c>
      <c r="E39" s="236"/>
      <c r="F39" s="333">
        <v>190</v>
      </c>
      <c r="G39" s="237">
        <f t="shared" si="0"/>
        <v>27</v>
      </c>
      <c r="H39" s="333">
        <v>11</v>
      </c>
      <c r="I39" s="333">
        <v>24</v>
      </c>
      <c r="J39" s="333">
        <v>3</v>
      </c>
      <c r="K39" s="333"/>
      <c r="L39" s="333">
        <v>0</v>
      </c>
      <c r="M39" s="333">
        <v>0</v>
      </c>
      <c r="N39" s="238" t="str">
        <f t="shared" si="2"/>
        <v/>
      </c>
      <c r="O39" s="239" t="str">
        <f t="shared" si="3"/>
        <v/>
      </c>
      <c r="P39" s="238" t="str">
        <f t="shared" si="4"/>
        <v/>
      </c>
      <c r="Q39" s="239" t="str">
        <f t="shared" si="5"/>
        <v/>
      </c>
      <c r="R39" s="240" t="str">
        <f t="shared" si="6"/>
        <v/>
      </c>
      <c r="S39" s="561">
        <f t="shared" si="1"/>
        <v>1</v>
      </c>
    </row>
    <row r="40" spans="1:19" x14ac:dyDescent="0.3">
      <c r="A40" s="235">
        <v>31</v>
      </c>
      <c r="B40" s="236" t="str">
        <f>IF('Tabela II'!B39="","",'Tabela II'!B39)</f>
        <v>Sanja Jaramaz Dedić</v>
      </c>
      <c r="C40" s="236" t="str">
        <f>IF('Tabela II'!D39="","",'Tabela II'!D39)</f>
        <v>GRAĐANSKI</v>
      </c>
      <c r="D40" s="236" t="str">
        <f>IF('Tabela II'!E39="","",'Tabela II'!E39)</f>
        <v>Sudija</v>
      </c>
      <c r="E40" s="236"/>
      <c r="F40" s="333">
        <v>163</v>
      </c>
      <c r="G40" s="237">
        <f t="shared" si="0"/>
        <v>17</v>
      </c>
      <c r="H40" s="333">
        <v>7</v>
      </c>
      <c r="I40" s="333">
        <v>16</v>
      </c>
      <c r="J40" s="333">
        <v>1</v>
      </c>
      <c r="K40" s="333"/>
      <c r="L40" s="333">
        <v>0</v>
      </c>
      <c r="M40" s="333">
        <v>0</v>
      </c>
      <c r="N40" s="238" t="str">
        <f t="shared" si="2"/>
        <v/>
      </c>
      <c r="O40" s="239" t="str">
        <f t="shared" si="3"/>
        <v/>
      </c>
      <c r="P40" s="238" t="str">
        <f t="shared" si="4"/>
        <v/>
      </c>
      <c r="Q40" s="239" t="str">
        <f t="shared" si="5"/>
        <v/>
      </c>
      <c r="R40" s="240" t="str">
        <f t="shared" si="6"/>
        <v/>
      </c>
      <c r="S40" s="561">
        <f t="shared" si="1"/>
        <v>1</v>
      </c>
    </row>
    <row r="41" spans="1:19" x14ac:dyDescent="0.3">
      <c r="A41" s="235">
        <v>32</v>
      </c>
      <c r="B41" s="236" t="str">
        <f>IF('Tabela II'!B40="","",'Tabela II'!B40)</f>
        <v>Silvana Brković Mujagić</v>
      </c>
      <c r="C41" s="236" t="str">
        <f>IF('Tabela II'!D40="","",'Tabela II'!D40)</f>
        <v>GRAĐANSKI</v>
      </c>
      <c r="D41" s="236" t="str">
        <f>IF('Tabela II'!E40="","",'Tabela II'!E40)</f>
        <v>Sudija</v>
      </c>
      <c r="E41" s="236"/>
      <c r="F41" s="333">
        <v>180</v>
      </c>
      <c r="G41" s="237">
        <f t="shared" si="0"/>
        <v>29</v>
      </c>
      <c r="H41" s="333">
        <v>18</v>
      </c>
      <c r="I41" s="333">
        <v>27</v>
      </c>
      <c r="J41" s="333">
        <v>2</v>
      </c>
      <c r="K41" s="333"/>
      <c r="L41" s="333">
        <v>0</v>
      </c>
      <c r="M41" s="333">
        <v>0</v>
      </c>
      <c r="N41" s="238" t="str">
        <f t="shared" si="2"/>
        <v/>
      </c>
      <c r="O41" s="239" t="str">
        <f t="shared" si="3"/>
        <v/>
      </c>
      <c r="P41" s="238" t="str">
        <f t="shared" si="4"/>
        <v/>
      </c>
      <c r="Q41" s="239" t="str">
        <f t="shared" si="5"/>
        <v/>
      </c>
      <c r="R41" s="240" t="str">
        <f t="shared" si="6"/>
        <v/>
      </c>
      <c r="S41" s="561">
        <f t="shared" si="1"/>
        <v>1</v>
      </c>
    </row>
    <row r="42" spans="1:19" x14ac:dyDescent="0.3">
      <c r="A42" s="235">
        <v>33</v>
      </c>
      <c r="B42" s="236" t="str">
        <f>IF('Tabela II'!B41="","",'Tabela II'!B41)</f>
        <v>Zinaida Mešković</v>
      </c>
      <c r="C42" s="236" t="str">
        <f>IF('Tabela II'!D41="","",'Tabela II'!D41)</f>
        <v>GRAĐANSKI</v>
      </c>
      <c r="D42" s="236" t="str">
        <f>IF('Tabela II'!E41="","",'Tabela II'!E41)</f>
        <v>Sudija</v>
      </c>
      <c r="E42" s="236"/>
      <c r="F42" s="333">
        <v>105</v>
      </c>
      <c r="G42" s="237">
        <f t="shared" si="0"/>
        <v>10</v>
      </c>
      <c r="H42" s="333">
        <v>6</v>
      </c>
      <c r="I42" s="333">
        <v>10</v>
      </c>
      <c r="J42" s="333">
        <v>0</v>
      </c>
      <c r="K42" s="333"/>
      <c r="L42" s="333">
        <v>0</v>
      </c>
      <c r="M42" s="333">
        <v>0</v>
      </c>
      <c r="N42" s="238" t="str">
        <f t="shared" si="2"/>
        <v/>
      </c>
      <c r="O42" s="239" t="str">
        <f t="shared" si="3"/>
        <v/>
      </c>
      <c r="P42" s="238" t="str">
        <f t="shared" si="4"/>
        <v/>
      </c>
      <c r="Q42" s="239" t="str">
        <f t="shared" si="5"/>
        <v/>
      </c>
      <c r="R42" s="240" t="str">
        <f t="shared" si="6"/>
        <v/>
      </c>
      <c r="S42" s="561">
        <f t="shared" si="1"/>
        <v>1</v>
      </c>
    </row>
    <row r="43" spans="1:19" x14ac:dyDescent="0.3">
      <c r="A43" s="235">
        <v>34</v>
      </c>
      <c r="B43" s="236" t="str">
        <f>IF('Tabela II'!B42="","",'Tabela II'!B42)</f>
        <v>Zorana Bošković</v>
      </c>
      <c r="C43" s="236" t="str">
        <f>IF('Tabela II'!D42="","",'Tabela II'!D42)</f>
        <v>GRAĐANSKI</v>
      </c>
      <c r="D43" s="236" t="str">
        <f>IF('Tabela II'!E42="","",'Tabela II'!E42)</f>
        <v>Sudija</v>
      </c>
      <c r="E43" s="236"/>
      <c r="F43" s="333">
        <v>180</v>
      </c>
      <c r="G43" s="237">
        <f t="shared" si="0"/>
        <v>32</v>
      </c>
      <c r="H43" s="333">
        <v>23</v>
      </c>
      <c r="I43" s="333">
        <v>26</v>
      </c>
      <c r="J43" s="333">
        <v>5</v>
      </c>
      <c r="K43" s="333"/>
      <c r="L43" s="333">
        <v>1</v>
      </c>
      <c r="M43" s="333">
        <v>0</v>
      </c>
      <c r="N43" s="238" t="str">
        <f t="shared" si="2"/>
        <v/>
      </c>
      <c r="O43" s="239" t="str">
        <f t="shared" si="3"/>
        <v/>
      </c>
      <c r="P43" s="238" t="str">
        <f t="shared" si="4"/>
        <v/>
      </c>
      <c r="Q43" s="239" t="str">
        <f t="shared" si="5"/>
        <v/>
      </c>
      <c r="R43" s="240" t="str">
        <f t="shared" si="6"/>
        <v/>
      </c>
      <c r="S43" s="561">
        <f t="shared" si="1"/>
        <v>0.97311805555555564</v>
      </c>
    </row>
    <row r="44" spans="1:19" x14ac:dyDescent="0.3">
      <c r="A44" s="235">
        <v>35</v>
      </c>
      <c r="B44" s="236" t="str">
        <f>IF('Tabela II'!B43="","",'Tabela II'!B43)</f>
        <v>Nasiha Feto</v>
      </c>
      <c r="C44" s="236" t="str">
        <f>IF('Tabela II'!D43="","",'Tabela II'!D43)</f>
        <v>PRIVREDNI</v>
      </c>
      <c r="D44" s="236" t="str">
        <f>IF('Tabela II'!E43="","",'Tabela II'!E43)</f>
        <v>Predsjednik odjela</v>
      </c>
      <c r="E44" s="236"/>
      <c r="F44" s="333">
        <v>186</v>
      </c>
      <c r="G44" s="237">
        <f t="shared" si="0"/>
        <v>12</v>
      </c>
      <c r="H44" s="333">
        <v>7</v>
      </c>
      <c r="I44" s="333">
        <v>11</v>
      </c>
      <c r="J44" s="333">
        <v>1</v>
      </c>
      <c r="K44" s="333"/>
      <c r="L44" s="333">
        <v>0</v>
      </c>
      <c r="M44" s="333">
        <v>0</v>
      </c>
      <c r="N44" s="238" t="str">
        <f t="shared" si="2"/>
        <v/>
      </c>
      <c r="O44" s="239" t="str">
        <f t="shared" si="3"/>
        <v/>
      </c>
      <c r="P44" s="238" t="str">
        <f t="shared" si="4"/>
        <v/>
      </c>
      <c r="Q44" s="239" t="str">
        <f t="shared" si="5"/>
        <v/>
      </c>
      <c r="R44" s="240" t="str">
        <f t="shared" si="6"/>
        <v/>
      </c>
      <c r="S44" s="561">
        <f t="shared" si="1"/>
        <v>1</v>
      </c>
    </row>
    <row r="45" spans="1:19" x14ac:dyDescent="0.3">
      <c r="A45" s="235">
        <v>36</v>
      </c>
      <c r="B45" s="236" t="str">
        <f>IF('Tabela II'!B44="","",'Tabela II'!B44)</f>
        <v>Jasmina Muratović</v>
      </c>
      <c r="C45" s="236" t="str">
        <f>IF('Tabela II'!D44="","",'Tabela II'!D44)</f>
        <v>PRIVREDNI</v>
      </c>
      <c r="D45" s="236" t="str">
        <f>IF('Tabela II'!E44="","",'Tabela II'!E44)</f>
        <v>Sudija</v>
      </c>
      <c r="E45" s="236"/>
      <c r="F45" s="333">
        <v>219</v>
      </c>
      <c r="G45" s="237">
        <f t="shared" si="0"/>
        <v>14</v>
      </c>
      <c r="H45" s="333">
        <v>5</v>
      </c>
      <c r="I45" s="333">
        <v>12</v>
      </c>
      <c r="J45" s="333">
        <v>1</v>
      </c>
      <c r="K45" s="333"/>
      <c r="L45" s="333">
        <v>1</v>
      </c>
      <c r="M45" s="333">
        <v>0</v>
      </c>
      <c r="N45" s="238" t="str">
        <f t="shared" si="2"/>
        <v/>
      </c>
      <c r="O45" s="239" t="str">
        <f t="shared" si="3"/>
        <v/>
      </c>
      <c r="P45" s="238" t="str">
        <f t="shared" si="4"/>
        <v/>
      </c>
      <c r="Q45" s="239" t="str">
        <f t="shared" si="5"/>
        <v/>
      </c>
      <c r="R45" s="240" t="str">
        <f t="shared" si="6"/>
        <v/>
      </c>
      <c r="S45" s="561">
        <f t="shared" si="1"/>
        <v>0.9399380300065231</v>
      </c>
    </row>
    <row r="46" spans="1:19" x14ac:dyDescent="0.3">
      <c r="A46" s="235">
        <v>37</v>
      </c>
      <c r="B46" s="236" t="str">
        <f>IF('Tabela II'!B45="","",'Tabela II'!B45)</f>
        <v>Samra Akova</v>
      </c>
      <c r="C46" s="236" t="str">
        <f>IF('Tabela II'!D45="","",'Tabela II'!D45)</f>
        <v>PRIVREDNI</v>
      </c>
      <c r="D46" s="236" t="str">
        <f>IF('Tabela II'!E45="","",'Tabela II'!E45)</f>
        <v>Sudija</v>
      </c>
      <c r="E46" s="236"/>
      <c r="F46" s="333">
        <v>186</v>
      </c>
      <c r="G46" s="237">
        <f t="shared" si="0"/>
        <v>9</v>
      </c>
      <c r="H46" s="333">
        <v>3</v>
      </c>
      <c r="I46" s="333">
        <v>6</v>
      </c>
      <c r="J46" s="333">
        <v>3</v>
      </c>
      <c r="K46" s="333"/>
      <c r="L46" s="333">
        <v>0</v>
      </c>
      <c r="M46" s="333">
        <v>0</v>
      </c>
      <c r="N46" s="238" t="str">
        <f t="shared" si="2"/>
        <v/>
      </c>
      <c r="O46" s="239" t="str">
        <f t="shared" si="3"/>
        <v/>
      </c>
      <c r="P46" s="238" t="str">
        <f t="shared" si="4"/>
        <v/>
      </c>
      <c r="Q46" s="239" t="str">
        <f t="shared" si="5"/>
        <v/>
      </c>
      <c r="R46" s="240" t="str">
        <f t="shared" si="6"/>
        <v/>
      </c>
      <c r="S46" s="561">
        <f t="shared" si="1"/>
        <v>1</v>
      </c>
    </row>
    <row r="47" spans="1:19" x14ac:dyDescent="0.3">
      <c r="A47" s="235">
        <v>38</v>
      </c>
      <c r="B47" s="236" t="str">
        <f>IF('Tabela II'!B46="","",'Tabela II'!B46)</f>
        <v>Amela Selimović Fazlagić</v>
      </c>
      <c r="C47" s="236" t="str">
        <f>IF('Tabela II'!D46="","",'Tabela II'!D46)</f>
        <v>PRIVREDNI</v>
      </c>
      <c r="D47" s="236" t="str">
        <f>IF('Tabela II'!E46="","",'Tabela II'!E46)</f>
        <v>Sudija</v>
      </c>
      <c r="E47" s="236"/>
      <c r="F47" s="333">
        <v>175</v>
      </c>
      <c r="G47" s="237">
        <f t="shared" si="0"/>
        <v>6</v>
      </c>
      <c r="H47" s="333">
        <v>2</v>
      </c>
      <c r="I47" s="333">
        <v>4</v>
      </c>
      <c r="J47" s="333">
        <v>0</v>
      </c>
      <c r="K47" s="333"/>
      <c r="L47" s="333">
        <v>1</v>
      </c>
      <c r="M47" s="333">
        <v>1</v>
      </c>
      <c r="N47" s="238" t="str">
        <f t="shared" si="2"/>
        <v/>
      </c>
      <c r="O47" s="239" t="str">
        <f t="shared" si="3"/>
        <v/>
      </c>
      <c r="P47" s="238" t="str">
        <f t="shared" si="4"/>
        <v/>
      </c>
      <c r="Q47" s="239" t="str">
        <f t="shared" si="5"/>
        <v/>
      </c>
      <c r="R47" s="240" t="str">
        <f t="shared" si="6"/>
        <v/>
      </c>
      <c r="S47" s="561">
        <f t="shared" si="1"/>
        <v>0.79104285714285716</v>
      </c>
    </row>
    <row r="48" spans="1:19" x14ac:dyDescent="0.3">
      <c r="A48" s="235">
        <v>39</v>
      </c>
      <c r="B48" s="236" t="str">
        <f>IF('Tabela II'!B47="","",'Tabela II'!B47)</f>
        <v>Jasenka Potogija</v>
      </c>
      <c r="C48" s="236" t="str">
        <f>IF('Tabela II'!D47="","",'Tabela II'!D47)</f>
        <v>PRIVREDNI</v>
      </c>
      <c r="D48" s="236" t="str">
        <f>IF('Tabela II'!E47="","",'Tabela II'!E47)</f>
        <v>Sudija</v>
      </c>
      <c r="E48" s="236"/>
      <c r="F48" s="333">
        <v>177</v>
      </c>
      <c r="G48" s="237">
        <f t="shared" si="0"/>
        <v>10</v>
      </c>
      <c r="H48" s="333">
        <v>5</v>
      </c>
      <c r="I48" s="333">
        <v>7</v>
      </c>
      <c r="J48" s="333">
        <v>3</v>
      </c>
      <c r="K48" s="333"/>
      <c r="L48" s="333">
        <v>0</v>
      </c>
      <c r="M48" s="333">
        <v>0</v>
      </c>
      <c r="N48" s="238" t="str">
        <f t="shared" si="2"/>
        <v/>
      </c>
      <c r="O48" s="239" t="str">
        <f t="shared" si="3"/>
        <v/>
      </c>
      <c r="P48" s="238" t="str">
        <f t="shared" si="4"/>
        <v/>
      </c>
      <c r="Q48" s="239" t="str">
        <f t="shared" si="5"/>
        <v/>
      </c>
      <c r="R48" s="240" t="str">
        <f t="shared" si="6"/>
        <v/>
      </c>
      <c r="S48" s="561">
        <f t="shared" si="1"/>
        <v>1</v>
      </c>
    </row>
    <row r="49" spans="1:21" x14ac:dyDescent="0.3">
      <c r="A49" s="235">
        <v>40</v>
      </c>
      <c r="B49" s="236" t="str">
        <f>IF('Tabela II'!B48="","",'Tabela II'!B48)</f>
        <v xml:space="preserve">Anabela Bogdan </v>
      </c>
      <c r="C49" s="236" t="str">
        <f>IF('Tabela II'!D48="","",'Tabela II'!D48)</f>
        <v>PRIVREDNI</v>
      </c>
      <c r="D49" s="236" t="str">
        <f>IF('Tabela II'!E48="","",'Tabela II'!E48)</f>
        <v>Sudija</v>
      </c>
      <c r="E49" s="236"/>
      <c r="F49" s="333">
        <v>46</v>
      </c>
      <c r="G49" s="237">
        <f t="shared" si="0"/>
        <v>0</v>
      </c>
      <c r="H49" s="333">
        <v>0</v>
      </c>
      <c r="I49" s="333">
        <v>0</v>
      </c>
      <c r="J49" s="333">
        <v>0</v>
      </c>
      <c r="K49" s="333"/>
      <c r="L49" s="333">
        <v>0</v>
      </c>
      <c r="M49" s="333">
        <v>0</v>
      </c>
      <c r="N49" s="238" t="str">
        <f t="shared" si="2"/>
        <v/>
      </c>
      <c r="O49" s="239" t="str">
        <f t="shared" si="3"/>
        <v/>
      </c>
      <c r="P49" s="238" t="str">
        <f t="shared" si="4"/>
        <v/>
      </c>
      <c r="Q49" s="239" t="str">
        <f t="shared" si="5"/>
        <v/>
      </c>
      <c r="R49" s="240" t="str">
        <f t="shared" si="6"/>
        <v/>
      </c>
      <c r="S49" s="561" t="e">
        <f t="shared" si="1"/>
        <v>#DIV/0!</v>
      </c>
    </row>
    <row r="50" spans="1:21" x14ac:dyDescent="0.3">
      <c r="A50" s="235">
        <v>41</v>
      </c>
      <c r="B50" s="236" t="str">
        <f>IF('Tabela II'!B49="","",'Tabela II'!B49)</f>
        <v>Esma Jusić</v>
      </c>
      <c r="C50" s="236" t="str">
        <f>IF('Tabela II'!D49="","",'Tabela II'!D49)</f>
        <v>PRIVREDNI</v>
      </c>
      <c r="D50" s="236" t="str">
        <f>IF('Tabela II'!E49="","",'Tabela II'!E49)</f>
        <v>Sudija</v>
      </c>
      <c r="E50" s="236"/>
      <c r="F50" s="333">
        <v>9</v>
      </c>
      <c r="G50" s="237">
        <f t="shared" si="0"/>
        <v>3</v>
      </c>
      <c r="H50" s="333">
        <v>1</v>
      </c>
      <c r="I50" s="333">
        <v>2</v>
      </c>
      <c r="J50" s="333">
        <v>1</v>
      </c>
      <c r="K50" s="333"/>
      <c r="L50" s="333">
        <v>0</v>
      </c>
      <c r="M50" s="333">
        <v>0</v>
      </c>
      <c r="N50" s="238" t="str">
        <f t="shared" si="2"/>
        <v/>
      </c>
      <c r="O50" s="239" t="str">
        <f t="shared" si="3"/>
        <v/>
      </c>
      <c r="P50" s="238" t="str">
        <f t="shared" si="4"/>
        <v/>
      </c>
      <c r="Q50" s="239" t="str">
        <f t="shared" si="5"/>
        <v/>
      </c>
      <c r="R50" s="240" t="str">
        <f t="shared" si="6"/>
        <v/>
      </c>
      <c r="S50" s="561">
        <f t="shared" si="1"/>
        <v>1</v>
      </c>
    </row>
    <row r="51" spans="1:21" x14ac:dyDescent="0.3">
      <c r="A51" s="235">
        <v>42</v>
      </c>
      <c r="B51" s="236" t="str">
        <f>IF('Tabela II'!B50="","",'Tabela II'!B50)</f>
        <v>Melika Murtezić</v>
      </c>
      <c r="C51" s="236" t="str">
        <f>IF('Tabela II'!D50="","",'Tabela II'!D50)</f>
        <v>KRIVIČNI</v>
      </c>
      <c r="D51" s="236" t="str">
        <f>IF('Tabela II'!E50="","",'Tabela II'!E50)</f>
        <v>Sudija</v>
      </c>
      <c r="E51" s="236"/>
      <c r="F51" s="333">
        <v>17</v>
      </c>
      <c r="G51" s="237">
        <f t="shared" si="0"/>
        <v>10</v>
      </c>
      <c r="H51" s="333">
        <v>0</v>
      </c>
      <c r="I51" s="333">
        <v>9</v>
      </c>
      <c r="J51" s="333">
        <v>0</v>
      </c>
      <c r="K51" s="333"/>
      <c r="L51" s="333">
        <v>1</v>
      </c>
      <c r="M51" s="333">
        <v>0</v>
      </c>
      <c r="N51" s="238" t="str">
        <f t="shared" si="2"/>
        <v/>
      </c>
      <c r="O51" s="239" t="str">
        <f t="shared" si="3"/>
        <v/>
      </c>
      <c r="P51" s="238" t="str">
        <f t="shared" si="4"/>
        <v/>
      </c>
      <c r="Q51" s="239" t="str">
        <f t="shared" si="5"/>
        <v/>
      </c>
      <c r="R51" s="240" t="str">
        <f t="shared" si="6"/>
        <v/>
      </c>
      <c r="S51" s="561">
        <f t="shared" si="1"/>
        <v>0.90700000000000003</v>
      </c>
    </row>
    <row r="52" spans="1:21" s="217" customFormat="1" x14ac:dyDescent="0.3">
      <c r="A52" s="235">
        <v>43</v>
      </c>
      <c r="B52" s="236" t="s">
        <v>318</v>
      </c>
      <c r="C52" s="236" t="s">
        <v>324</v>
      </c>
      <c r="D52" s="236" t="s">
        <v>98</v>
      </c>
      <c r="E52" s="236"/>
      <c r="F52" s="333">
        <v>107</v>
      </c>
      <c r="G52" s="237">
        <f t="shared" si="0"/>
        <v>26</v>
      </c>
      <c r="H52" s="333">
        <v>19</v>
      </c>
      <c r="I52" s="333">
        <v>23</v>
      </c>
      <c r="J52" s="333">
        <v>1</v>
      </c>
      <c r="K52" s="333"/>
      <c r="L52" s="333">
        <v>2</v>
      </c>
      <c r="M52" s="333">
        <v>0</v>
      </c>
      <c r="N52" s="238" t="str">
        <f t="shared" si="2"/>
        <v/>
      </c>
      <c r="O52" s="239" t="str">
        <f t="shared" si="3"/>
        <v/>
      </c>
      <c r="P52" s="238" t="str">
        <f t="shared" si="4"/>
        <v/>
      </c>
      <c r="Q52" s="239" t="str">
        <f t="shared" si="5"/>
        <v/>
      </c>
      <c r="R52" s="240" t="str">
        <f t="shared" si="6"/>
        <v/>
      </c>
      <c r="S52" s="561">
        <f t="shared" si="1"/>
        <v>0.93297627606038824</v>
      </c>
      <c r="T52" s="115"/>
      <c r="U52" s="115"/>
    </row>
    <row r="53" spans="1:21" s="217" customFormat="1" x14ac:dyDescent="0.3">
      <c r="A53" s="235">
        <v>44</v>
      </c>
      <c r="B53" s="236" t="s">
        <v>326</v>
      </c>
      <c r="C53" s="236" t="s">
        <v>324</v>
      </c>
      <c r="D53" s="236" t="s">
        <v>98</v>
      </c>
      <c r="E53" s="236"/>
      <c r="F53" s="333">
        <v>166</v>
      </c>
      <c r="G53" s="237">
        <f t="shared" si="0"/>
        <v>24</v>
      </c>
      <c r="H53" s="333">
        <v>11</v>
      </c>
      <c r="I53" s="333">
        <v>23</v>
      </c>
      <c r="J53" s="333">
        <v>1</v>
      </c>
      <c r="K53" s="333"/>
      <c r="L53" s="333">
        <v>0</v>
      </c>
      <c r="M53" s="333">
        <v>0</v>
      </c>
      <c r="N53" s="238" t="str">
        <f t="shared" si="2"/>
        <v/>
      </c>
      <c r="O53" s="239" t="str">
        <f t="shared" si="3"/>
        <v/>
      </c>
      <c r="P53" s="238" t="str">
        <f t="shared" si="4"/>
        <v/>
      </c>
      <c r="Q53" s="239" t="str">
        <f t="shared" si="5"/>
        <v/>
      </c>
      <c r="R53" s="240" t="str">
        <f t="shared" si="6"/>
        <v/>
      </c>
      <c r="S53" s="561">
        <f t="shared" si="1"/>
        <v>1</v>
      </c>
      <c r="T53" s="115"/>
      <c r="U53" s="115"/>
    </row>
    <row r="54" spans="1:21" s="217" customFormat="1" x14ac:dyDescent="0.3">
      <c r="A54" s="235">
        <v>45</v>
      </c>
      <c r="B54" s="236" t="s">
        <v>327</v>
      </c>
      <c r="C54" s="236" t="s">
        <v>324</v>
      </c>
      <c r="D54" s="236" t="s">
        <v>93</v>
      </c>
      <c r="E54" s="236"/>
      <c r="F54" s="333">
        <v>0</v>
      </c>
      <c r="G54" s="237">
        <f t="shared" si="0"/>
        <v>3</v>
      </c>
      <c r="H54" s="333">
        <v>0</v>
      </c>
      <c r="I54" s="333">
        <v>2</v>
      </c>
      <c r="J54" s="333">
        <v>0</v>
      </c>
      <c r="K54" s="333"/>
      <c r="L54" s="333">
        <v>1</v>
      </c>
      <c r="M54" s="333">
        <v>0</v>
      </c>
      <c r="N54" s="238" t="str">
        <f t="shared" si="2"/>
        <v/>
      </c>
      <c r="O54" s="239" t="str">
        <f t="shared" si="3"/>
        <v/>
      </c>
      <c r="P54" s="238" t="str">
        <f t="shared" si="4"/>
        <v/>
      </c>
      <c r="Q54" s="239" t="str">
        <f t="shared" si="5"/>
        <v/>
      </c>
      <c r="R54" s="240" t="str">
        <f t="shared" si="6"/>
        <v/>
      </c>
      <c r="S54" s="561" t="str">
        <f t="shared" si="1"/>
        <v/>
      </c>
      <c r="T54" s="115"/>
      <c r="U54" s="115"/>
    </row>
    <row r="55" spans="1:21" s="217" customFormat="1" x14ac:dyDescent="0.3">
      <c r="A55" s="235">
        <v>46</v>
      </c>
      <c r="B55" s="236" t="s">
        <v>354</v>
      </c>
      <c r="C55" s="236" t="s">
        <v>324</v>
      </c>
      <c r="D55" s="236" t="s">
        <v>93</v>
      </c>
      <c r="E55" s="236"/>
      <c r="F55" s="333">
        <v>42</v>
      </c>
      <c r="G55" s="237">
        <f t="shared" si="0"/>
        <v>7</v>
      </c>
      <c r="H55" s="333">
        <v>6</v>
      </c>
      <c r="I55" s="333">
        <v>5</v>
      </c>
      <c r="J55" s="333">
        <v>2</v>
      </c>
      <c r="K55" s="333"/>
      <c r="L55" s="333">
        <v>0</v>
      </c>
      <c r="M55" s="333">
        <v>0</v>
      </c>
      <c r="N55" s="238" t="str">
        <f t="shared" si="2"/>
        <v/>
      </c>
      <c r="O55" s="239" t="str">
        <f t="shared" si="3"/>
        <v/>
      </c>
      <c r="P55" s="238" t="str">
        <f t="shared" si="4"/>
        <v/>
      </c>
      <c r="Q55" s="239" t="str">
        <f t="shared" si="5"/>
        <v/>
      </c>
      <c r="R55" s="240" t="str">
        <f t="shared" si="6"/>
        <v/>
      </c>
      <c r="S55" s="561">
        <f t="shared" si="1"/>
        <v>1</v>
      </c>
      <c r="T55" s="115"/>
      <c r="U55" s="115"/>
    </row>
    <row r="56" spans="1:21" s="217" customFormat="1" x14ac:dyDescent="0.3">
      <c r="A56" s="235">
        <v>47</v>
      </c>
      <c r="B56" s="236" t="s">
        <v>328</v>
      </c>
      <c r="C56" s="236" t="s">
        <v>324</v>
      </c>
      <c r="D56" s="236" t="s">
        <v>93</v>
      </c>
      <c r="E56" s="236"/>
      <c r="F56" s="333">
        <v>3</v>
      </c>
      <c r="G56" s="237">
        <f t="shared" si="0"/>
        <v>30</v>
      </c>
      <c r="H56" s="333">
        <v>20</v>
      </c>
      <c r="I56" s="333">
        <v>28</v>
      </c>
      <c r="J56" s="333">
        <v>1</v>
      </c>
      <c r="K56" s="333"/>
      <c r="L56" s="333">
        <v>0</v>
      </c>
      <c r="M56" s="333">
        <v>1</v>
      </c>
      <c r="N56" s="238" t="str">
        <f t="shared" si="2"/>
        <v/>
      </c>
      <c r="O56" s="239" t="str">
        <f t="shared" si="3"/>
        <v/>
      </c>
      <c r="P56" s="238" t="str">
        <f t="shared" si="4"/>
        <v/>
      </c>
      <c r="Q56" s="239" t="str">
        <f t="shared" si="5"/>
        <v/>
      </c>
      <c r="R56" s="240" t="str">
        <f t="shared" si="6"/>
        <v/>
      </c>
      <c r="S56" s="561">
        <f t="shared" si="1"/>
        <v>0.95783333333333331</v>
      </c>
      <c r="T56" s="115"/>
      <c r="U56" s="115"/>
    </row>
    <row r="57" spans="1:21" s="217" customFormat="1" x14ac:dyDescent="0.3">
      <c r="A57" s="235">
        <v>48</v>
      </c>
      <c r="B57" s="236" t="s">
        <v>329</v>
      </c>
      <c r="C57" s="236" t="s">
        <v>324</v>
      </c>
      <c r="D57" s="236" t="s">
        <v>93</v>
      </c>
      <c r="E57" s="236"/>
      <c r="F57" s="333">
        <v>0</v>
      </c>
      <c r="G57" s="237">
        <f t="shared" si="0"/>
        <v>29</v>
      </c>
      <c r="H57" s="333">
        <v>13</v>
      </c>
      <c r="I57" s="333">
        <v>24</v>
      </c>
      <c r="J57" s="333">
        <v>4</v>
      </c>
      <c r="K57" s="333"/>
      <c r="L57" s="333">
        <v>0</v>
      </c>
      <c r="M57" s="333">
        <v>1</v>
      </c>
      <c r="N57" s="238" t="str">
        <f t="shared" si="2"/>
        <v/>
      </c>
      <c r="O57" s="239" t="str">
        <f t="shared" si="3"/>
        <v/>
      </c>
      <c r="P57" s="238" t="str">
        <f t="shared" si="4"/>
        <v/>
      </c>
      <c r="Q57" s="239" t="str">
        <f t="shared" si="5"/>
        <v/>
      </c>
      <c r="R57" s="240" t="str">
        <f t="shared" si="6"/>
        <v/>
      </c>
      <c r="S57" s="561" t="str">
        <f t="shared" si="1"/>
        <v/>
      </c>
      <c r="T57" s="115"/>
      <c r="U57" s="115"/>
    </row>
    <row r="58" spans="1:21" s="217" customFormat="1" x14ac:dyDescent="0.3">
      <c r="A58" s="235">
        <v>49</v>
      </c>
      <c r="B58" s="236" t="s">
        <v>330</v>
      </c>
      <c r="C58" s="236" t="s">
        <v>324</v>
      </c>
      <c r="D58" s="236" t="s">
        <v>93</v>
      </c>
      <c r="E58" s="236"/>
      <c r="F58" s="333">
        <v>4</v>
      </c>
      <c r="G58" s="237">
        <f t="shared" si="0"/>
        <v>30</v>
      </c>
      <c r="H58" s="333">
        <v>16</v>
      </c>
      <c r="I58" s="333">
        <v>28</v>
      </c>
      <c r="J58" s="333">
        <v>2</v>
      </c>
      <c r="K58" s="333"/>
      <c r="L58" s="333">
        <v>0</v>
      </c>
      <c r="M58" s="333">
        <v>0</v>
      </c>
      <c r="N58" s="238" t="str">
        <f t="shared" si="2"/>
        <v/>
      </c>
      <c r="O58" s="239" t="str">
        <f t="shared" si="3"/>
        <v/>
      </c>
      <c r="P58" s="238" t="str">
        <f t="shared" si="4"/>
        <v/>
      </c>
      <c r="Q58" s="239" t="str">
        <f t="shared" si="5"/>
        <v/>
      </c>
      <c r="R58" s="240" t="str">
        <f t="shared" si="6"/>
        <v/>
      </c>
      <c r="S58" s="561">
        <f t="shared" si="1"/>
        <v>1</v>
      </c>
      <c r="T58" s="115"/>
      <c r="U58" s="115"/>
    </row>
    <row r="59" spans="1:21" x14ac:dyDescent="0.3">
      <c r="A59" s="235">
        <v>50</v>
      </c>
      <c r="B59" s="236" t="s">
        <v>331</v>
      </c>
      <c r="C59" s="236" t="s">
        <v>324</v>
      </c>
      <c r="D59" s="236" t="s">
        <v>93</v>
      </c>
      <c r="E59" s="236"/>
      <c r="F59" s="333">
        <v>13</v>
      </c>
      <c r="G59" s="237">
        <f t="shared" si="0"/>
        <v>14</v>
      </c>
      <c r="H59" s="333">
        <v>3</v>
      </c>
      <c r="I59" s="333">
        <v>12</v>
      </c>
      <c r="J59" s="333">
        <v>2</v>
      </c>
      <c r="K59" s="333"/>
      <c r="L59" s="333">
        <v>0</v>
      </c>
      <c r="M59" s="333">
        <v>0</v>
      </c>
      <c r="N59" s="238" t="str">
        <f t="shared" si="2"/>
        <v/>
      </c>
      <c r="O59" s="239" t="str">
        <f t="shared" si="3"/>
        <v/>
      </c>
      <c r="P59" s="238" t="str">
        <f t="shared" si="4"/>
        <v/>
      </c>
      <c r="Q59" s="239" t="str">
        <f t="shared" si="5"/>
        <v/>
      </c>
      <c r="R59" s="240" t="str">
        <f t="shared" si="6"/>
        <v/>
      </c>
      <c r="S59" s="561">
        <f t="shared" si="1"/>
        <v>1</v>
      </c>
    </row>
    <row r="60" spans="1:21" x14ac:dyDescent="0.3">
      <c r="A60" s="235">
        <v>51</v>
      </c>
      <c r="B60" s="236" t="s">
        <v>332</v>
      </c>
      <c r="C60" s="236" t="s">
        <v>324</v>
      </c>
      <c r="D60" s="236" t="s">
        <v>93</v>
      </c>
      <c r="E60" s="236"/>
      <c r="F60" s="333">
        <v>34</v>
      </c>
      <c r="G60" s="237">
        <f t="shared" si="0"/>
        <v>16</v>
      </c>
      <c r="H60" s="333">
        <v>5</v>
      </c>
      <c r="I60" s="333">
        <v>16</v>
      </c>
      <c r="J60" s="333">
        <v>0</v>
      </c>
      <c r="K60" s="333"/>
      <c r="L60" s="333">
        <v>0</v>
      </c>
      <c r="M60" s="333">
        <v>0</v>
      </c>
      <c r="N60" s="238" t="str">
        <f t="shared" si="2"/>
        <v/>
      </c>
      <c r="O60" s="239" t="str">
        <f t="shared" si="3"/>
        <v/>
      </c>
      <c r="P60" s="238" t="str">
        <f t="shared" si="4"/>
        <v/>
      </c>
      <c r="Q60" s="239" t="str">
        <f t="shared" si="5"/>
        <v/>
      </c>
      <c r="R60" s="240" t="str">
        <f t="shared" si="6"/>
        <v/>
      </c>
      <c r="S60" s="561">
        <f t="shared" si="1"/>
        <v>1</v>
      </c>
    </row>
    <row r="61" spans="1:21" x14ac:dyDescent="0.3">
      <c r="A61" s="235">
        <v>52</v>
      </c>
      <c r="B61" s="236" t="s">
        <v>333</v>
      </c>
      <c r="C61" s="236" t="s">
        <v>324</v>
      </c>
      <c r="D61" s="236" t="s">
        <v>93</v>
      </c>
      <c r="E61" s="236"/>
      <c r="F61" s="333">
        <v>47</v>
      </c>
      <c r="G61" s="237">
        <f t="shared" si="0"/>
        <v>5</v>
      </c>
      <c r="H61" s="333">
        <v>2</v>
      </c>
      <c r="I61" s="333">
        <v>5</v>
      </c>
      <c r="J61" s="333">
        <v>0</v>
      </c>
      <c r="K61" s="333"/>
      <c r="L61" s="333">
        <v>0</v>
      </c>
      <c r="M61" s="333">
        <v>0</v>
      </c>
      <c r="N61" s="238" t="str">
        <f t="shared" si="2"/>
        <v/>
      </c>
      <c r="O61" s="239" t="str">
        <f t="shared" si="3"/>
        <v/>
      </c>
      <c r="P61" s="238" t="str">
        <f t="shared" si="4"/>
        <v/>
      </c>
      <c r="Q61" s="239" t="str">
        <f t="shared" si="5"/>
        <v/>
      </c>
      <c r="R61" s="240" t="str">
        <f t="shared" si="6"/>
        <v/>
      </c>
      <c r="S61" s="561">
        <f t="shared" si="1"/>
        <v>1</v>
      </c>
    </row>
    <row r="62" spans="1:21" x14ac:dyDescent="0.3">
      <c r="A62" s="235">
        <v>53</v>
      </c>
      <c r="B62" s="236" t="s">
        <v>334</v>
      </c>
      <c r="C62" s="236" t="s">
        <v>324</v>
      </c>
      <c r="D62" s="236" t="s">
        <v>93</v>
      </c>
      <c r="E62" s="236"/>
      <c r="F62" s="333">
        <v>52</v>
      </c>
      <c r="G62" s="237">
        <f t="shared" si="0"/>
        <v>7</v>
      </c>
      <c r="H62" s="333">
        <v>5</v>
      </c>
      <c r="I62" s="333">
        <v>7</v>
      </c>
      <c r="J62" s="333">
        <v>0</v>
      </c>
      <c r="K62" s="333"/>
      <c r="L62" s="333">
        <v>0</v>
      </c>
      <c r="M62" s="333">
        <v>0</v>
      </c>
      <c r="N62" s="238" t="str">
        <f t="shared" si="2"/>
        <v/>
      </c>
      <c r="O62" s="239" t="str">
        <f t="shared" si="3"/>
        <v/>
      </c>
      <c r="P62" s="238" t="str">
        <f t="shared" si="4"/>
        <v/>
      </c>
      <c r="Q62" s="239" t="str">
        <f t="shared" si="5"/>
        <v/>
      </c>
      <c r="R62" s="240" t="str">
        <f t="shared" si="6"/>
        <v/>
      </c>
      <c r="S62" s="561">
        <f t="shared" si="1"/>
        <v>1</v>
      </c>
    </row>
    <row r="63" spans="1:21" s="217" customFormat="1" x14ac:dyDescent="0.3">
      <c r="A63" s="235">
        <v>54</v>
      </c>
      <c r="B63" s="236" t="s">
        <v>335</v>
      </c>
      <c r="C63" s="236" t="s">
        <v>324</v>
      </c>
      <c r="D63" s="236" t="s">
        <v>93</v>
      </c>
      <c r="E63" s="236"/>
      <c r="F63" s="333">
        <v>57</v>
      </c>
      <c r="G63" s="237">
        <f t="shared" si="0"/>
        <v>3</v>
      </c>
      <c r="H63" s="333">
        <v>1</v>
      </c>
      <c r="I63" s="333">
        <v>3</v>
      </c>
      <c r="J63" s="333">
        <v>0</v>
      </c>
      <c r="K63" s="333"/>
      <c r="L63" s="333">
        <v>0</v>
      </c>
      <c r="M63" s="333">
        <v>0</v>
      </c>
      <c r="N63" s="238" t="str">
        <f t="shared" si="2"/>
        <v/>
      </c>
      <c r="O63" s="239" t="str">
        <f t="shared" si="3"/>
        <v/>
      </c>
      <c r="P63" s="238" t="str">
        <f t="shared" si="4"/>
        <v/>
      </c>
      <c r="Q63" s="239" t="str">
        <f t="shared" si="5"/>
        <v/>
      </c>
      <c r="R63" s="240" t="str">
        <f t="shared" si="6"/>
        <v/>
      </c>
      <c r="S63" s="561">
        <f t="shared" si="1"/>
        <v>1</v>
      </c>
      <c r="T63" s="115"/>
      <c r="U63" s="115"/>
    </row>
    <row r="64" spans="1:21" s="217" customFormat="1" x14ac:dyDescent="0.3">
      <c r="A64" s="235">
        <v>55</v>
      </c>
      <c r="B64" s="236" t="s">
        <v>336</v>
      </c>
      <c r="C64" s="236" t="s">
        <v>324</v>
      </c>
      <c r="D64" s="236" t="s">
        <v>93</v>
      </c>
      <c r="E64" s="236"/>
      <c r="F64" s="333">
        <v>46</v>
      </c>
      <c r="G64" s="237">
        <f t="shared" si="0"/>
        <v>15</v>
      </c>
      <c r="H64" s="333">
        <v>4</v>
      </c>
      <c r="I64" s="333">
        <v>15</v>
      </c>
      <c r="J64" s="333">
        <v>0</v>
      </c>
      <c r="K64" s="333"/>
      <c r="L64" s="333">
        <v>0</v>
      </c>
      <c r="M64" s="333">
        <v>0</v>
      </c>
      <c r="N64" s="238" t="str">
        <f t="shared" si="2"/>
        <v/>
      </c>
      <c r="O64" s="239" t="str">
        <f t="shared" si="3"/>
        <v/>
      </c>
      <c r="P64" s="238" t="str">
        <f t="shared" si="4"/>
        <v/>
      </c>
      <c r="Q64" s="239" t="str">
        <f t="shared" si="5"/>
        <v/>
      </c>
      <c r="R64" s="240" t="str">
        <f t="shared" si="6"/>
        <v/>
      </c>
      <c r="S64" s="561">
        <f t="shared" si="1"/>
        <v>1</v>
      </c>
      <c r="T64" s="115"/>
      <c r="U64" s="115"/>
    </row>
    <row r="65" spans="1:21" s="217" customFormat="1" x14ac:dyDescent="0.3">
      <c r="A65" s="235">
        <v>56</v>
      </c>
      <c r="B65" s="236" t="s">
        <v>355</v>
      </c>
      <c r="C65" s="236" t="s">
        <v>324</v>
      </c>
      <c r="D65" s="236" t="s">
        <v>93</v>
      </c>
      <c r="E65" s="236"/>
      <c r="F65" s="333">
        <v>0</v>
      </c>
      <c r="G65" s="237">
        <f t="shared" si="0"/>
        <v>4</v>
      </c>
      <c r="H65" s="333">
        <v>1</v>
      </c>
      <c r="I65" s="333">
        <v>1</v>
      </c>
      <c r="J65" s="333">
        <v>3</v>
      </c>
      <c r="K65" s="333"/>
      <c r="L65" s="333">
        <v>0</v>
      </c>
      <c r="M65" s="333">
        <v>0</v>
      </c>
      <c r="N65" s="238" t="str">
        <f t="shared" si="2"/>
        <v/>
      </c>
      <c r="O65" s="239" t="str">
        <f t="shared" si="3"/>
        <v/>
      </c>
      <c r="P65" s="238" t="str">
        <f t="shared" si="4"/>
        <v/>
      </c>
      <c r="Q65" s="239" t="str">
        <f t="shared" si="5"/>
        <v/>
      </c>
      <c r="R65" s="240" t="str">
        <f t="shared" si="6"/>
        <v/>
      </c>
      <c r="S65" s="561" t="str">
        <f t="shared" si="1"/>
        <v/>
      </c>
      <c r="T65" s="115"/>
      <c r="U65" s="115"/>
    </row>
    <row r="66" spans="1:21" s="217" customFormat="1" x14ac:dyDescent="0.3">
      <c r="A66" s="235">
        <v>57</v>
      </c>
      <c r="B66" s="236" t="s">
        <v>337</v>
      </c>
      <c r="C66" s="236" t="s">
        <v>324</v>
      </c>
      <c r="D66" s="236" t="s">
        <v>93</v>
      </c>
      <c r="E66" s="236"/>
      <c r="F66" s="333">
        <v>35</v>
      </c>
      <c r="G66" s="237">
        <f t="shared" si="0"/>
        <v>9</v>
      </c>
      <c r="H66" s="333">
        <v>5</v>
      </c>
      <c r="I66" s="333">
        <v>8</v>
      </c>
      <c r="J66" s="333">
        <v>1</v>
      </c>
      <c r="K66" s="333"/>
      <c r="L66" s="333">
        <v>0</v>
      </c>
      <c r="M66" s="333">
        <v>0</v>
      </c>
      <c r="N66" s="238" t="str">
        <f t="shared" si="2"/>
        <v/>
      </c>
      <c r="O66" s="239" t="str">
        <f t="shared" si="3"/>
        <v/>
      </c>
      <c r="P66" s="238" t="str">
        <f t="shared" si="4"/>
        <v/>
      </c>
      <c r="Q66" s="239" t="str">
        <f t="shared" si="5"/>
        <v/>
      </c>
      <c r="R66" s="240" t="str">
        <f t="shared" si="6"/>
        <v/>
      </c>
      <c r="S66" s="561">
        <f t="shared" si="1"/>
        <v>1</v>
      </c>
      <c r="T66" s="115"/>
      <c r="U66" s="115"/>
    </row>
    <row r="67" spans="1:21" s="217" customFormat="1" x14ac:dyDescent="0.3">
      <c r="A67" s="235">
        <v>58</v>
      </c>
      <c r="B67" s="236" t="s">
        <v>338</v>
      </c>
      <c r="C67" s="236" t="s">
        <v>324</v>
      </c>
      <c r="D67" s="236" t="s">
        <v>93</v>
      </c>
      <c r="E67" s="236"/>
      <c r="F67" s="333">
        <v>63</v>
      </c>
      <c r="G67" s="237">
        <f t="shared" si="0"/>
        <v>15</v>
      </c>
      <c r="H67" s="333">
        <v>2</v>
      </c>
      <c r="I67" s="333">
        <v>14</v>
      </c>
      <c r="J67" s="333">
        <v>0</v>
      </c>
      <c r="K67" s="333"/>
      <c r="L67" s="333">
        <v>0</v>
      </c>
      <c r="M67" s="333">
        <v>1</v>
      </c>
      <c r="N67" s="238" t="str">
        <f t="shared" si="2"/>
        <v/>
      </c>
      <c r="O67" s="239" t="str">
        <f t="shared" si="3"/>
        <v/>
      </c>
      <c r="P67" s="238" t="str">
        <f t="shared" si="4"/>
        <v/>
      </c>
      <c r="Q67" s="239" t="str">
        <f t="shared" si="5"/>
        <v/>
      </c>
      <c r="R67" s="240" t="str">
        <f t="shared" si="6"/>
        <v/>
      </c>
      <c r="S67" s="561">
        <f t="shared" si="1"/>
        <v>0.97098412698412706</v>
      </c>
      <c r="T67" s="115"/>
      <c r="U67" s="115"/>
    </row>
    <row r="68" spans="1:21" s="217" customFormat="1" x14ac:dyDescent="0.3">
      <c r="A68" s="235">
        <v>59</v>
      </c>
      <c r="B68" s="236" t="s">
        <v>339</v>
      </c>
      <c r="C68" s="236" t="s">
        <v>324</v>
      </c>
      <c r="D68" s="236" t="s">
        <v>93</v>
      </c>
      <c r="E68" s="236"/>
      <c r="F68" s="333">
        <v>32</v>
      </c>
      <c r="G68" s="237">
        <f t="shared" si="0"/>
        <v>10</v>
      </c>
      <c r="H68" s="333">
        <v>7</v>
      </c>
      <c r="I68" s="333">
        <v>9</v>
      </c>
      <c r="J68" s="333">
        <v>1</v>
      </c>
      <c r="K68" s="333"/>
      <c r="L68" s="333">
        <v>0</v>
      </c>
      <c r="M68" s="333">
        <v>0</v>
      </c>
      <c r="N68" s="238" t="str">
        <f t="shared" si="2"/>
        <v/>
      </c>
      <c r="O68" s="239" t="str">
        <f t="shared" si="3"/>
        <v/>
      </c>
      <c r="P68" s="238" t="str">
        <f t="shared" si="4"/>
        <v/>
      </c>
      <c r="Q68" s="239" t="str">
        <f t="shared" si="5"/>
        <v/>
      </c>
      <c r="R68" s="240" t="str">
        <f t="shared" si="6"/>
        <v/>
      </c>
      <c r="S68" s="561">
        <f t="shared" si="1"/>
        <v>1</v>
      </c>
      <c r="T68" s="115"/>
      <c r="U68" s="115"/>
    </row>
    <row r="69" spans="1:21" s="217" customFormat="1" x14ac:dyDescent="0.3">
      <c r="A69" s="235">
        <v>60</v>
      </c>
      <c r="B69" s="236" t="s">
        <v>340</v>
      </c>
      <c r="C69" s="236" t="s">
        <v>324</v>
      </c>
      <c r="D69" s="236" t="s">
        <v>93</v>
      </c>
      <c r="E69" s="236"/>
      <c r="F69" s="333">
        <v>46</v>
      </c>
      <c r="G69" s="237">
        <f t="shared" si="0"/>
        <v>13</v>
      </c>
      <c r="H69" s="333">
        <v>0</v>
      </c>
      <c r="I69" s="333">
        <v>13</v>
      </c>
      <c r="J69" s="333">
        <v>0</v>
      </c>
      <c r="K69" s="333"/>
      <c r="L69" s="333">
        <v>0</v>
      </c>
      <c r="M69" s="333">
        <v>0</v>
      </c>
      <c r="N69" s="238" t="str">
        <f t="shared" si="2"/>
        <v/>
      </c>
      <c r="O69" s="239" t="str">
        <f t="shared" si="3"/>
        <v/>
      </c>
      <c r="P69" s="238" t="str">
        <f t="shared" si="4"/>
        <v/>
      </c>
      <c r="Q69" s="239" t="str">
        <f t="shared" si="5"/>
        <v/>
      </c>
      <c r="R69" s="240" t="str">
        <f t="shared" si="6"/>
        <v/>
      </c>
      <c r="S69" s="561">
        <f t="shared" si="1"/>
        <v>1</v>
      </c>
      <c r="T69" s="115"/>
      <c r="U69" s="115"/>
    </row>
    <row r="70" spans="1:21" s="217" customFormat="1" x14ac:dyDescent="0.3">
      <c r="A70" s="235">
        <v>61</v>
      </c>
      <c r="B70" s="236" t="s">
        <v>341</v>
      </c>
      <c r="C70" s="236" t="s">
        <v>324</v>
      </c>
      <c r="D70" s="236" t="s">
        <v>93</v>
      </c>
      <c r="E70" s="236"/>
      <c r="F70" s="333">
        <v>23</v>
      </c>
      <c r="G70" s="237">
        <f t="shared" si="0"/>
        <v>14</v>
      </c>
      <c r="H70" s="333">
        <v>7</v>
      </c>
      <c r="I70" s="333">
        <v>12</v>
      </c>
      <c r="J70" s="333">
        <v>2</v>
      </c>
      <c r="K70" s="333"/>
      <c r="L70" s="333">
        <v>0</v>
      </c>
      <c r="M70" s="333">
        <v>0</v>
      </c>
      <c r="N70" s="238" t="str">
        <f t="shared" si="2"/>
        <v/>
      </c>
      <c r="O70" s="239" t="str">
        <f t="shared" si="3"/>
        <v/>
      </c>
      <c r="P70" s="238" t="str">
        <f t="shared" si="4"/>
        <v/>
      </c>
      <c r="Q70" s="239" t="str">
        <f t="shared" si="5"/>
        <v/>
      </c>
      <c r="R70" s="240" t="str">
        <f t="shared" si="6"/>
        <v/>
      </c>
      <c r="S70" s="561">
        <f t="shared" si="1"/>
        <v>1</v>
      </c>
      <c r="T70" s="115"/>
      <c r="U70" s="115"/>
    </row>
    <row r="71" spans="1:21" s="217" customFormat="1" x14ac:dyDescent="0.3">
      <c r="A71" s="235">
        <v>62</v>
      </c>
      <c r="B71" s="236" t="s">
        <v>342</v>
      </c>
      <c r="C71" s="236" t="s">
        <v>324</v>
      </c>
      <c r="D71" s="236" t="s">
        <v>93</v>
      </c>
      <c r="E71" s="236"/>
      <c r="F71" s="333">
        <v>37</v>
      </c>
      <c r="G71" s="237">
        <f t="shared" si="0"/>
        <v>9</v>
      </c>
      <c r="H71" s="333">
        <v>2</v>
      </c>
      <c r="I71" s="333">
        <v>8</v>
      </c>
      <c r="J71" s="333">
        <v>1</v>
      </c>
      <c r="K71" s="333"/>
      <c r="L71" s="333">
        <v>0</v>
      </c>
      <c r="M71" s="333">
        <v>0</v>
      </c>
      <c r="N71" s="238" t="str">
        <f t="shared" si="2"/>
        <v/>
      </c>
      <c r="O71" s="239" t="str">
        <f t="shared" si="3"/>
        <v/>
      </c>
      <c r="P71" s="238" t="str">
        <f t="shared" si="4"/>
        <v/>
      </c>
      <c r="Q71" s="239" t="str">
        <f t="shared" si="5"/>
        <v/>
      </c>
      <c r="R71" s="240" t="str">
        <f t="shared" si="6"/>
        <v/>
      </c>
      <c r="S71" s="561">
        <f t="shared" si="1"/>
        <v>1</v>
      </c>
      <c r="T71" s="115"/>
      <c r="U71" s="115"/>
    </row>
    <row r="72" spans="1:21" s="217" customFormat="1" x14ac:dyDescent="0.3">
      <c r="A72" s="235">
        <v>63</v>
      </c>
      <c r="B72" s="236" t="s">
        <v>343</v>
      </c>
      <c r="C72" s="236" t="s">
        <v>324</v>
      </c>
      <c r="D72" s="236" t="s">
        <v>93</v>
      </c>
      <c r="E72" s="236"/>
      <c r="F72" s="333">
        <v>35</v>
      </c>
      <c r="G72" s="237">
        <f t="shared" si="0"/>
        <v>10</v>
      </c>
      <c r="H72" s="333">
        <v>3</v>
      </c>
      <c r="I72" s="333">
        <v>8</v>
      </c>
      <c r="J72" s="333">
        <v>2</v>
      </c>
      <c r="K72" s="333"/>
      <c r="L72" s="333">
        <v>0</v>
      </c>
      <c r="M72" s="333">
        <v>0</v>
      </c>
      <c r="N72" s="238" t="str">
        <f t="shared" si="2"/>
        <v/>
      </c>
      <c r="O72" s="239" t="str">
        <f t="shared" si="3"/>
        <v/>
      </c>
      <c r="P72" s="238" t="str">
        <f t="shared" si="4"/>
        <v/>
      </c>
      <c r="Q72" s="239" t="str">
        <f t="shared" si="5"/>
        <v/>
      </c>
      <c r="R72" s="240" t="str">
        <f t="shared" si="6"/>
        <v/>
      </c>
      <c r="S72" s="561">
        <f t="shared" si="1"/>
        <v>1</v>
      </c>
      <c r="T72" s="115"/>
      <c r="U72" s="115"/>
    </row>
    <row r="73" spans="1:21" s="217" customFormat="1" x14ac:dyDescent="0.3">
      <c r="A73" s="235">
        <v>64</v>
      </c>
      <c r="B73" s="236" t="s">
        <v>344</v>
      </c>
      <c r="C73" s="236" t="s">
        <v>324</v>
      </c>
      <c r="D73" s="236" t="s">
        <v>93</v>
      </c>
      <c r="E73" s="236"/>
      <c r="F73" s="333">
        <v>50</v>
      </c>
      <c r="G73" s="237">
        <f t="shared" si="0"/>
        <v>13</v>
      </c>
      <c r="H73" s="333">
        <v>3</v>
      </c>
      <c r="I73" s="333">
        <v>13</v>
      </c>
      <c r="J73" s="333">
        <v>0</v>
      </c>
      <c r="K73" s="333"/>
      <c r="L73" s="333">
        <v>0</v>
      </c>
      <c r="M73" s="333">
        <v>0</v>
      </c>
      <c r="N73" s="238" t="str">
        <f t="shared" si="2"/>
        <v/>
      </c>
      <c r="O73" s="239" t="str">
        <f t="shared" si="3"/>
        <v/>
      </c>
      <c r="P73" s="238" t="str">
        <f t="shared" si="4"/>
        <v/>
      </c>
      <c r="Q73" s="239" t="str">
        <f t="shared" si="5"/>
        <v/>
      </c>
      <c r="R73" s="240" t="str">
        <f t="shared" si="6"/>
        <v/>
      </c>
      <c r="S73" s="561">
        <f t="shared" si="1"/>
        <v>1</v>
      </c>
      <c r="T73" s="115"/>
      <c r="U73" s="115"/>
    </row>
    <row r="74" spans="1:21" s="217" customFormat="1" x14ac:dyDescent="0.3">
      <c r="A74" s="235">
        <v>65</v>
      </c>
      <c r="B74" s="236" t="s">
        <v>345</v>
      </c>
      <c r="C74" s="236" t="s">
        <v>324</v>
      </c>
      <c r="D74" s="236" t="s">
        <v>93</v>
      </c>
      <c r="E74" s="236"/>
      <c r="F74" s="333">
        <v>50</v>
      </c>
      <c r="G74" s="237">
        <f t="shared" ref="G74:G78" si="7">SUM(I74:M74)</f>
        <v>5</v>
      </c>
      <c r="H74" s="333">
        <v>6</v>
      </c>
      <c r="I74" s="333">
        <v>5</v>
      </c>
      <c r="J74" s="333">
        <v>0</v>
      </c>
      <c r="K74" s="333"/>
      <c r="L74" s="333">
        <v>0</v>
      </c>
      <c r="M74" s="333">
        <v>0</v>
      </c>
      <c r="N74" s="238" t="str">
        <f t="shared" ref="N74:N78" si="8">IF(E74="","",IF(E74="Nije ocijenjen","",IF(E74="Ocijenjen",IF(G74&lt;10,"Član 18. stav 7. Kriterija",(L74+(M74/2))/(G74)))))</f>
        <v/>
      </c>
      <c r="O74" s="239" t="str">
        <f t="shared" ref="O74:O78" si="9">IF(E74="","",IF(E74="Nije ocijenjen","",IF(E74="Ocijenjen",IF(N74="Član 18. stav 7. Kriterija","",IF(N74&gt;0.4,0,IF(N74&gt;0.3,5,IF(N74&gt;0.2,10,IF(N74&gt;0.1,15,IF(N74&gt;0.05,20,IF(N74&lt;=0.05,25,))))))))))</f>
        <v/>
      </c>
      <c r="P74" s="238" t="str">
        <f t="shared" ref="P74:P78" si="10">IF(E74="","",IF(E74="Nije ocijenjen","",IF(E74="Ocijenjen",IF(F74=0,"",((L74+K74+(M74/2))/(F74))))))</f>
        <v/>
      </c>
      <c r="Q74" s="239" t="str">
        <f t="shared" ref="Q74:Q78" si="11">IF(E74="","",IF(E74="Nije ocijenjen","",IF(E74="Ocijenjen",IF(P74&gt;0.2,0,IF(P74&gt;0.15,1,IF(P74&gt;0.1,2,IF(P74&gt;0.06,3,IF(P74&gt;0.03,4,IF(P74&lt;=0.03,5,)))))))))</f>
        <v/>
      </c>
      <c r="R74" s="594" t="str">
        <f t="shared" ref="R74:R78" si="12">IF(E74="","",IF(E74="Nije ocijenjen","",IF(E74="Ocijenjen",IF(N74="Član 18. stav 7. Kriterija",Q74,O74+Q74))))</f>
        <v/>
      </c>
      <c r="S74" s="564">
        <f t="shared" ref="S74:S79" si="13">IF(F74=0,"",IF(F74=0,1,0.83*((G74-L74-M74/2)/G74)+0.17*((F74-K74-L74-M74/2)/F74)))</f>
        <v>1</v>
      </c>
      <c r="T74" s="115"/>
      <c r="U74" s="115"/>
    </row>
    <row r="75" spans="1:21" s="217" customFormat="1" x14ac:dyDescent="0.3">
      <c r="A75" s="235">
        <v>66</v>
      </c>
      <c r="B75" s="236" t="s">
        <v>358</v>
      </c>
      <c r="C75" s="236" t="s">
        <v>323</v>
      </c>
      <c r="D75" s="236" t="s">
        <v>93</v>
      </c>
      <c r="E75" s="236"/>
      <c r="F75" s="333">
        <v>0</v>
      </c>
      <c r="G75" s="237">
        <f t="shared" si="7"/>
        <v>22</v>
      </c>
      <c r="H75" s="333">
        <v>5</v>
      </c>
      <c r="I75" s="333">
        <v>16</v>
      </c>
      <c r="J75" s="333">
        <v>5</v>
      </c>
      <c r="K75" s="333"/>
      <c r="L75" s="333">
        <v>1</v>
      </c>
      <c r="M75" s="333">
        <v>0</v>
      </c>
      <c r="N75" s="238" t="str">
        <f t="shared" si="8"/>
        <v/>
      </c>
      <c r="O75" s="239" t="str">
        <f t="shared" si="9"/>
        <v/>
      </c>
      <c r="P75" s="238" t="str">
        <f t="shared" si="10"/>
        <v/>
      </c>
      <c r="Q75" s="239" t="str">
        <f t="shared" si="11"/>
        <v/>
      </c>
      <c r="R75" s="594" t="str">
        <f t="shared" si="12"/>
        <v/>
      </c>
      <c r="S75" s="564" t="str">
        <f t="shared" si="13"/>
        <v/>
      </c>
      <c r="T75" s="115"/>
      <c r="U75" s="115"/>
    </row>
    <row r="76" spans="1:21" s="217" customFormat="1" x14ac:dyDescent="0.3">
      <c r="A76" s="235">
        <v>67</v>
      </c>
      <c r="B76" s="236" t="s">
        <v>356</v>
      </c>
      <c r="C76" s="236" t="s">
        <v>325</v>
      </c>
      <c r="D76" s="236" t="s">
        <v>93</v>
      </c>
      <c r="E76" s="236"/>
      <c r="F76" s="333">
        <v>0</v>
      </c>
      <c r="G76" s="237">
        <f t="shared" si="7"/>
        <v>0</v>
      </c>
      <c r="H76" s="333">
        <v>2</v>
      </c>
      <c r="I76" s="333">
        <v>0</v>
      </c>
      <c r="J76" s="333">
        <v>0</v>
      </c>
      <c r="K76" s="333"/>
      <c r="L76" s="333">
        <v>0</v>
      </c>
      <c r="M76" s="333">
        <v>0</v>
      </c>
      <c r="N76" s="238" t="str">
        <f t="shared" si="8"/>
        <v/>
      </c>
      <c r="O76" s="239" t="str">
        <f t="shared" si="9"/>
        <v/>
      </c>
      <c r="P76" s="238" t="str">
        <f t="shared" si="10"/>
        <v/>
      </c>
      <c r="Q76" s="239" t="str">
        <f t="shared" si="11"/>
        <v/>
      </c>
      <c r="R76" s="594" t="str">
        <f t="shared" si="12"/>
        <v/>
      </c>
      <c r="S76" s="564" t="str">
        <f t="shared" si="13"/>
        <v/>
      </c>
      <c r="T76" s="115"/>
      <c r="U76" s="115"/>
    </row>
    <row r="77" spans="1:21" s="217" customFormat="1" x14ac:dyDescent="0.3">
      <c r="A77" s="235">
        <v>68</v>
      </c>
      <c r="B77" s="236" t="s">
        <v>357</v>
      </c>
      <c r="C77" s="236" t="s">
        <v>323</v>
      </c>
      <c r="D77" s="236" t="s">
        <v>93</v>
      </c>
      <c r="E77" s="236"/>
      <c r="F77" s="333">
        <v>0</v>
      </c>
      <c r="G77" s="237">
        <f t="shared" si="7"/>
        <v>2</v>
      </c>
      <c r="H77" s="333">
        <v>0</v>
      </c>
      <c r="I77" s="333">
        <v>2</v>
      </c>
      <c r="J77" s="333">
        <v>0</v>
      </c>
      <c r="K77" s="333"/>
      <c r="L77" s="333">
        <v>0</v>
      </c>
      <c r="M77" s="333">
        <v>0</v>
      </c>
      <c r="N77" s="238" t="str">
        <f t="shared" si="8"/>
        <v/>
      </c>
      <c r="O77" s="239" t="str">
        <f t="shared" si="9"/>
        <v/>
      </c>
      <c r="P77" s="238" t="str">
        <f t="shared" si="10"/>
        <v/>
      </c>
      <c r="Q77" s="239" t="str">
        <f t="shared" si="11"/>
        <v/>
      </c>
      <c r="R77" s="594" t="str">
        <f t="shared" si="12"/>
        <v/>
      </c>
      <c r="S77" s="564" t="str">
        <f t="shared" si="13"/>
        <v/>
      </c>
      <c r="T77" s="115"/>
      <c r="U77" s="115"/>
    </row>
    <row r="78" spans="1:21" s="217" customFormat="1" x14ac:dyDescent="0.3">
      <c r="A78" s="235">
        <v>69</v>
      </c>
      <c r="B78" s="236" t="s">
        <v>359</v>
      </c>
      <c r="C78" s="236" t="s">
        <v>324</v>
      </c>
      <c r="D78" s="236" t="s">
        <v>93</v>
      </c>
      <c r="E78" s="236"/>
      <c r="F78" s="333">
        <v>27</v>
      </c>
      <c r="G78" s="237">
        <f t="shared" si="7"/>
        <v>0</v>
      </c>
      <c r="H78" s="333">
        <v>0</v>
      </c>
      <c r="I78" s="333">
        <v>0</v>
      </c>
      <c r="J78" s="333">
        <v>0</v>
      </c>
      <c r="K78" s="333"/>
      <c r="L78" s="333">
        <v>0</v>
      </c>
      <c r="M78" s="333">
        <v>0</v>
      </c>
      <c r="N78" s="238" t="str">
        <f t="shared" si="8"/>
        <v/>
      </c>
      <c r="O78" s="239" t="str">
        <f t="shared" si="9"/>
        <v/>
      </c>
      <c r="P78" s="238" t="str">
        <f t="shared" si="10"/>
        <v/>
      </c>
      <c r="Q78" s="239" t="str">
        <f t="shared" si="11"/>
        <v/>
      </c>
      <c r="R78" s="594" t="str">
        <f t="shared" si="12"/>
        <v/>
      </c>
      <c r="S78" s="564" t="e">
        <f t="shared" si="13"/>
        <v>#DIV/0!</v>
      </c>
      <c r="T78" s="115"/>
      <c r="U78" s="115"/>
    </row>
    <row r="79" spans="1:21" s="217" customFormat="1" ht="15.65" thickBot="1" x14ac:dyDescent="0.35">
      <c r="A79" s="241">
        <v>70</v>
      </c>
      <c r="B79" s="242"/>
      <c r="C79" s="242"/>
      <c r="D79" s="242"/>
      <c r="E79" s="242"/>
      <c r="F79" s="334"/>
      <c r="G79" s="243">
        <f t="shared" si="0"/>
        <v>0</v>
      </c>
      <c r="H79" s="334"/>
      <c r="I79" s="334"/>
      <c r="J79" s="334"/>
      <c r="K79" s="334"/>
      <c r="L79" s="334"/>
      <c r="M79" s="334"/>
      <c r="N79" s="595" t="str">
        <f t="shared" si="2"/>
        <v/>
      </c>
      <c r="O79" s="596" t="str">
        <f t="shared" si="3"/>
        <v/>
      </c>
      <c r="P79" s="595" t="str">
        <f t="shared" si="4"/>
        <v/>
      </c>
      <c r="Q79" s="596" t="str">
        <f t="shared" si="5"/>
        <v/>
      </c>
      <c r="R79" s="597" t="str">
        <f t="shared" si="6"/>
        <v/>
      </c>
      <c r="S79" s="598" t="str">
        <f t="shared" si="13"/>
        <v/>
      </c>
      <c r="T79" s="115"/>
      <c r="U79" s="115"/>
    </row>
    <row r="80" spans="1:21" s="217" customFormat="1" ht="15.65" thickBot="1" x14ac:dyDescent="0.35">
      <c r="A80" s="115"/>
      <c r="B80" s="115"/>
      <c r="C80" s="115"/>
      <c r="D80" s="115"/>
      <c r="E80" s="115"/>
      <c r="F80" s="335"/>
      <c r="G80" s="335"/>
      <c r="H80" s="335"/>
      <c r="I80" s="335"/>
      <c r="J80" s="335"/>
      <c r="K80" s="335"/>
      <c r="L80" s="335"/>
      <c r="M80" s="335"/>
      <c r="O80" s="115"/>
      <c r="Q80" s="115"/>
      <c r="R80" s="220"/>
      <c r="S80" s="115"/>
      <c r="T80" s="115"/>
      <c r="U80" s="115"/>
    </row>
    <row r="81" spans="1:21" s="288" customFormat="1" ht="15.65" thickBot="1" x14ac:dyDescent="0.35">
      <c r="A81" s="704" t="s">
        <v>144</v>
      </c>
      <c r="B81" s="705"/>
      <c r="C81" s="705"/>
      <c r="D81" s="705"/>
      <c r="E81" s="706"/>
      <c r="F81" s="336">
        <f>SUM(F10:F79)</f>
        <v>6834</v>
      </c>
      <c r="G81" s="341">
        <f>SUM(G10:G79)</f>
        <v>1307</v>
      </c>
      <c r="H81" s="341">
        <f>SUM(H10:H79)</f>
        <v>512</v>
      </c>
      <c r="I81" s="341">
        <f t="shared" ref="I81:K81" si="14">SUM(I10:I79)</f>
        <v>1157</v>
      </c>
      <c r="J81" s="341">
        <f t="shared" si="14"/>
        <v>84</v>
      </c>
      <c r="K81" s="341">
        <f t="shared" si="14"/>
        <v>0</v>
      </c>
      <c r="L81" s="341">
        <f>SUM(L10:L79)</f>
        <v>54</v>
      </c>
      <c r="M81" s="341">
        <f>SUM(M10:M79)</f>
        <v>12</v>
      </c>
      <c r="N81" s="721">
        <f>IF(G81=0,"",0.83*((G81-L81-(M81/2))/G81)+0.17*((F81-K81-L81-(M81/2))/F81))</f>
        <v>0.96040493782046155</v>
      </c>
      <c r="O81" s="722"/>
      <c r="P81" s="722"/>
      <c r="Q81" s="722"/>
      <c r="R81" s="723"/>
      <c r="S81" s="562">
        <f>IF(F81=0,"",IF(F81=0,1,0.83*((G81-L81-M81/2)/G81)+0.17*((F81-K81-L81-M81/2)/F81)))</f>
        <v>0.96040493782046155</v>
      </c>
      <c r="T81" s="287"/>
      <c r="U81" s="287"/>
    </row>
    <row r="82" spans="1:21" s="217" customFormat="1" x14ac:dyDescent="0.3">
      <c r="A82" s="244"/>
      <c r="B82" s="244"/>
      <c r="C82" s="244"/>
      <c r="D82" s="244"/>
      <c r="E82" s="244"/>
      <c r="F82" s="337"/>
      <c r="G82" s="335"/>
      <c r="H82" s="335"/>
      <c r="I82" s="335"/>
      <c r="J82" s="335"/>
      <c r="K82" s="335"/>
      <c r="L82" s="335"/>
      <c r="M82" s="335"/>
      <c r="O82" s="115"/>
      <c r="Q82" s="115"/>
      <c r="R82" s="220"/>
      <c r="S82" s="115"/>
      <c r="T82" s="115"/>
      <c r="U82" s="115"/>
    </row>
    <row r="83" spans="1:21" s="217" customFormat="1" x14ac:dyDescent="0.3">
      <c r="A83" s="244"/>
      <c r="B83" s="244"/>
      <c r="C83" s="244"/>
      <c r="D83" s="244"/>
      <c r="E83" s="244"/>
      <c r="F83" s="337"/>
      <c r="G83" s="335"/>
      <c r="H83" s="335"/>
      <c r="I83" s="335"/>
      <c r="J83" s="335"/>
      <c r="K83" s="335"/>
      <c r="L83" s="335"/>
      <c r="M83" s="335"/>
      <c r="O83" s="115"/>
      <c r="Q83" s="115"/>
      <c r="R83" s="220"/>
      <c r="S83" s="115"/>
      <c r="T83" s="115"/>
      <c r="U83" s="115"/>
    </row>
    <row r="84" spans="1:21" s="217" customFormat="1" ht="34.450000000000003" customHeight="1" x14ac:dyDescent="0.3">
      <c r="A84" s="701" t="s">
        <v>250</v>
      </c>
      <c r="B84" s="701"/>
      <c r="C84" s="701"/>
      <c r="D84" s="701"/>
      <c r="E84" s="701"/>
      <c r="F84" s="701"/>
      <c r="G84" s="701"/>
      <c r="H84" s="701"/>
      <c r="I84" s="701"/>
      <c r="J84" s="701"/>
      <c r="K84" s="701"/>
      <c r="L84" s="701"/>
      <c r="M84" s="701"/>
      <c r="N84" s="701"/>
      <c r="O84" s="701"/>
      <c r="P84" s="701"/>
      <c r="Q84" s="701"/>
      <c r="R84" s="701"/>
      <c r="S84" s="115"/>
      <c r="T84" s="115"/>
      <c r="U84" s="115"/>
    </row>
    <row r="85" spans="1:21" s="217" customFormat="1" ht="3.8" customHeight="1" x14ac:dyDescent="0.3">
      <c r="A85" s="295"/>
      <c r="B85" s="244"/>
      <c r="C85" s="244"/>
      <c r="D85" s="244"/>
      <c r="E85" s="244"/>
      <c r="F85" s="337"/>
      <c r="G85" s="335"/>
      <c r="H85" s="335"/>
      <c r="I85" s="335"/>
      <c r="J85" s="335"/>
      <c r="K85" s="335"/>
      <c r="L85" s="335"/>
      <c r="M85" s="335"/>
      <c r="O85" s="115"/>
      <c r="Q85" s="115"/>
      <c r="R85" s="220"/>
      <c r="S85" s="115"/>
      <c r="T85" s="115"/>
      <c r="U85" s="115"/>
    </row>
    <row r="86" spans="1:21" s="297" customFormat="1" x14ac:dyDescent="0.3">
      <c r="A86" s="686" t="s">
        <v>172</v>
      </c>
      <c r="B86" s="687"/>
      <c r="C86" s="687"/>
      <c r="D86" s="688"/>
      <c r="E86" s="308"/>
      <c r="F86" s="309"/>
      <c r="G86" s="309"/>
      <c r="H86" s="343"/>
      <c r="I86" s="343"/>
      <c r="J86" s="343"/>
      <c r="K86" s="343"/>
      <c r="L86" s="343"/>
      <c r="M86" s="309"/>
      <c r="N86" s="311"/>
      <c r="O86" s="311"/>
      <c r="P86" s="311"/>
      <c r="Q86" s="310"/>
      <c r="R86" s="310"/>
      <c r="S86" s="296"/>
      <c r="T86" s="296"/>
      <c r="U86" s="296"/>
    </row>
    <row r="87" spans="1:21" s="217" customFormat="1" x14ac:dyDescent="0.3">
      <c r="A87" s="298">
        <v>1</v>
      </c>
      <c r="B87" s="236" t="s">
        <v>85</v>
      </c>
      <c r="C87" s="305"/>
      <c r="D87" s="305" t="s">
        <v>104</v>
      </c>
      <c r="E87" s="236"/>
      <c r="F87" s="333"/>
      <c r="G87" s="237">
        <f>SUM(I87:M87)</f>
        <v>0</v>
      </c>
      <c r="H87" s="333"/>
      <c r="I87" s="333"/>
      <c r="J87" s="333"/>
      <c r="K87" s="333"/>
      <c r="L87" s="333"/>
      <c r="M87" s="333"/>
      <c r="N87" s="238"/>
      <c r="O87" s="239"/>
      <c r="P87" s="238"/>
      <c r="Q87" s="239"/>
      <c r="R87" s="563"/>
      <c r="S87" s="564" t="str">
        <f t="shared" ref="S87:S89" si="15">IF(F87=0,"",IF(F87=0,1,0.83*((G87-L87-M87/2)/G87)+0.17*((F87-K87-L87-M87/2)/F87)))</f>
        <v/>
      </c>
      <c r="T87" s="115"/>
      <c r="U87" s="115"/>
    </row>
    <row r="88" spans="1:21" s="297" customFormat="1" x14ac:dyDescent="0.3">
      <c r="A88" s="686" t="s">
        <v>173</v>
      </c>
      <c r="B88" s="687"/>
      <c r="C88" s="687"/>
      <c r="D88" s="688"/>
      <c r="E88" s="312"/>
      <c r="F88" s="313"/>
      <c r="G88" s="313"/>
      <c r="H88" s="313"/>
      <c r="I88" s="313"/>
      <c r="J88" s="313"/>
      <c r="K88" s="313"/>
      <c r="L88" s="313"/>
      <c r="M88" s="313"/>
      <c r="N88" s="314"/>
      <c r="O88" s="315"/>
      <c r="P88" s="314"/>
      <c r="Q88" s="315"/>
      <c r="R88" s="324"/>
      <c r="S88" s="296"/>
      <c r="T88" s="296"/>
      <c r="U88" s="296"/>
    </row>
    <row r="89" spans="1:21" s="217" customFormat="1" x14ac:dyDescent="0.3">
      <c r="A89" s="303">
        <f>+A87</f>
        <v>1</v>
      </c>
      <c r="B89" s="304" t="str">
        <f>+B87</f>
        <v>Ime i prezime</v>
      </c>
      <c r="C89" s="236"/>
      <c r="D89" s="236"/>
      <c r="E89" s="236"/>
      <c r="F89" s="333"/>
      <c r="G89" s="237">
        <f t="shared" ref="G89" si="16">SUM(I89:M89)</f>
        <v>0</v>
      </c>
      <c r="H89" s="333"/>
      <c r="I89" s="333"/>
      <c r="J89" s="333"/>
      <c r="K89" s="333"/>
      <c r="L89" s="333"/>
      <c r="M89" s="333"/>
      <c r="N89" s="300"/>
      <c r="O89" s="301"/>
      <c r="P89" s="300"/>
      <c r="Q89" s="301"/>
      <c r="R89" s="302"/>
      <c r="S89" s="564" t="str">
        <f t="shared" si="15"/>
        <v/>
      </c>
      <c r="T89" s="115"/>
      <c r="U89" s="115"/>
    </row>
    <row r="90" spans="1:21" s="217" customFormat="1" ht="15.65" thickBot="1" x14ac:dyDescent="0.35">
      <c r="A90" s="299" t="s">
        <v>249</v>
      </c>
      <c r="B90" s="244"/>
      <c r="C90" s="244"/>
      <c r="D90" s="244"/>
      <c r="E90" s="244"/>
      <c r="F90" s="337"/>
      <c r="G90" s="335"/>
      <c r="H90" s="335"/>
      <c r="I90" s="335"/>
      <c r="J90" s="335"/>
      <c r="K90" s="335"/>
      <c r="L90" s="335"/>
      <c r="M90" s="335"/>
      <c r="O90" s="115"/>
      <c r="Q90" s="115"/>
      <c r="R90" s="220"/>
      <c r="S90" s="115"/>
      <c r="T90" s="115"/>
      <c r="U90" s="115"/>
    </row>
    <row r="91" spans="1:21" s="323" customFormat="1" ht="15.65" thickBot="1" x14ac:dyDescent="0.35">
      <c r="A91" s="316">
        <f>+A87</f>
        <v>1</v>
      </c>
      <c r="B91" s="317" t="str">
        <f>+B87</f>
        <v>Ime i prezime</v>
      </c>
      <c r="C91" s="318"/>
      <c r="D91" s="318" t="s">
        <v>104</v>
      </c>
      <c r="E91" s="319"/>
      <c r="F91" s="338">
        <f>+F87+F89</f>
        <v>0</v>
      </c>
      <c r="G91" s="320">
        <f>SUM(I91:M91)</f>
        <v>0</v>
      </c>
      <c r="H91" s="338">
        <f t="shared" ref="H91:M91" si="17">+H87+H89</f>
        <v>0</v>
      </c>
      <c r="I91" s="338">
        <f t="shared" si="17"/>
        <v>0</v>
      </c>
      <c r="J91" s="338">
        <f t="shared" si="17"/>
        <v>0</v>
      </c>
      <c r="K91" s="338">
        <f t="shared" si="17"/>
        <v>0</v>
      </c>
      <c r="L91" s="338">
        <f t="shared" si="17"/>
        <v>0</v>
      </c>
      <c r="M91" s="338">
        <f t="shared" si="17"/>
        <v>0</v>
      </c>
      <c r="N91" s="503" t="str">
        <f>IF(E91="","",IF(E91="Nije ocijenjen ili Ne treba raditi na predmetima","",IF(E91="Ocijenjen",IF(G91&lt;10,"Član 18. stav 7. Kriterija",(L91+(M91/2))/(G91)))))</f>
        <v/>
      </c>
      <c r="O91" s="504" t="str">
        <f>IF(E91="","",IF(E91="Nije ocijenjen ili Ne treba raditi na predmetima","",IF(E91="Ocijenjen",IF(N91="Član 18. stav 7. Kriterija","",IF(N91&gt;0.4,0,IF(N91&gt;0.3,1,IF(N91&gt;0.2,2,IF(N91&gt;0.1,3,IF(N91&gt;0.05,4,IF(N91&lt;=0.05,5,))))))))))</f>
        <v/>
      </c>
      <c r="P91" s="503" t="str">
        <f>IF(E91="","",IF(E91="Nije ocijenjen ili Ne treba raditi na predmetima","",IF(E91="Ocijenjen",IF(F91=0,"",((L91+K91+(M91/2))/(F91))))))</f>
        <v/>
      </c>
      <c r="Q91" s="504" t="str">
        <f>IF(E91="","",IF(E91="Nije ocijenjen ili Ne treba raditi na predmetima","",IF(E91="Ocijenjen",IF(P91&gt;0.2,0,IF(P91&gt;0.15,1,IF(P91&gt;0.1,2,IF(P91&gt;0.06,3,IF(P91&gt;0.03,4,IF(P91&lt;=0.03,5,)))))))))</f>
        <v/>
      </c>
      <c r="R91" s="307" t="str">
        <f>IF(E91="","",IF(E91="Nije ocijenjen ili Ne treba raditi na predmetima","",IF(E91="Ocijenjen",IF(N91="Član 18. stav 7. Kriterija",Q91,O91+Q91))))</f>
        <v/>
      </c>
      <c r="S91" s="566" t="str">
        <f t="shared" ref="S91" si="18">IF(F91=0,"",IF(F91=0,1,0.83*((G91-L91-M91/2)/G91)+0.17*((F91-K91-L91-M91/2)/F91)))</f>
        <v/>
      </c>
      <c r="T91" s="220"/>
      <c r="U91" s="220"/>
    </row>
    <row r="92" spans="1:21" s="217" customFormat="1" x14ac:dyDescent="0.3">
      <c r="A92" s="244"/>
      <c r="B92" s="244"/>
      <c r="C92" s="244"/>
      <c r="D92" s="244"/>
      <c r="E92" s="244"/>
      <c r="F92" s="337"/>
      <c r="G92" s="335"/>
      <c r="H92" s="335"/>
      <c r="I92" s="335"/>
      <c r="J92" s="335"/>
      <c r="K92" s="335"/>
      <c r="L92" s="335"/>
      <c r="M92" s="335"/>
      <c r="O92" s="115"/>
      <c r="Q92" s="115"/>
      <c r="R92" s="220"/>
      <c r="S92" s="115"/>
      <c r="T92" s="115"/>
      <c r="U92" s="115"/>
    </row>
    <row r="93" spans="1:21" s="217" customFormat="1" x14ac:dyDescent="0.3">
      <c r="A93" s="686" t="s">
        <v>172</v>
      </c>
      <c r="B93" s="687"/>
      <c r="C93" s="687"/>
      <c r="D93" s="688"/>
      <c r="E93" s="308"/>
      <c r="F93" s="309"/>
      <c r="G93" s="309"/>
      <c r="H93" s="343"/>
      <c r="I93" s="343"/>
      <c r="J93" s="343"/>
      <c r="K93" s="343"/>
      <c r="L93" s="343"/>
      <c r="M93" s="309"/>
      <c r="N93" s="311"/>
      <c r="O93" s="311"/>
      <c r="P93" s="311"/>
      <c r="Q93" s="310"/>
      <c r="R93" s="310"/>
      <c r="S93" s="115"/>
      <c r="T93" s="115"/>
      <c r="U93" s="115"/>
    </row>
    <row r="94" spans="1:21" s="217" customFormat="1" x14ac:dyDescent="0.3">
      <c r="A94" s="306">
        <v>2</v>
      </c>
      <c r="B94" s="236" t="s">
        <v>85</v>
      </c>
      <c r="C94" s="236"/>
      <c r="D94" s="236"/>
      <c r="E94" s="236"/>
      <c r="F94" s="333"/>
      <c r="G94" s="237">
        <f t="shared" ref="G94" si="19">SUM(I94:M94)</f>
        <v>0</v>
      </c>
      <c r="H94" s="333"/>
      <c r="I94" s="333"/>
      <c r="J94" s="333"/>
      <c r="K94" s="333"/>
      <c r="L94" s="333"/>
      <c r="M94" s="333"/>
      <c r="N94" s="300"/>
      <c r="O94" s="301"/>
      <c r="P94" s="300"/>
      <c r="Q94" s="301"/>
      <c r="R94" s="302"/>
      <c r="S94" s="564" t="str">
        <f t="shared" ref="S94" si="20">IF(F94=0,"",IF(F94=0,1,0.83*((G94-L94-M94/2)/G94)+0.17*((F94-K94-L94-M94/2)/F94)))</f>
        <v/>
      </c>
      <c r="T94" s="115"/>
      <c r="U94" s="115"/>
    </row>
    <row r="95" spans="1:21" s="217" customFormat="1" x14ac:dyDescent="0.3">
      <c r="A95" s="686" t="s">
        <v>173</v>
      </c>
      <c r="B95" s="687"/>
      <c r="C95" s="687"/>
      <c r="D95" s="688"/>
      <c r="E95" s="312"/>
      <c r="F95" s="313"/>
      <c r="G95" s="313"/>
      <c r="H95" s="313"/>
      <c r="I95" s="313"/>
      <c r="J95" s="313"/>
      <c r="K95" s="313"/>
      <c r="L95" s="313"/>
      <c r="M95" s="313"/>
      <c r="N95" s="314"/>
      <c r="O95" s="315"/>
      <c r="P95" s="314"/>
      <c r="Q95" s="315"/>
      <c r="R95" s="324"/>
      <c r="S95" s="115"/>
      <c r="T95" s="115"/>
      <c r="U95" s="115"/>
    </row>
    <row r="96" spans="1:21" s="217" customFormat="1" x14ac:dyDescent="0.3">
      <c r="A96" s="303">
        <f>+A94</f>
        <v>2</v>
      </c>
      <c r="B96" s="304" t="str">
        <f>+B94</f>
        <v>Ime i prezime</v>
      </c>
      <c r="C96" s="236"/>
      <c r="D96" s="236"/>
      <c r="E96" s="236"/>
      <c r="F96" s="333"/>
      <c r="G96" s="237">
        <f t="shared" ref="G96" si="21">SUM(I96:M96)</f>
        <v>0</v>
      </c>
      <c r="H96" s="333"/>
      <c r="I96" s="333"/>
      <c r="J96" s="333"/>
      <c r="K96" s="333"/>
      <c r="L96" s="333"/>
      <c r="M96" s="333"/>
      <c r="N96" s="300"/>
      <c r="O96" s="301"/>
      <c r="P96" s="300"/>
      <c r="Q96" s="301"/>
      <c r="R96" s="302"/>
      <c r="S96" s="564" t="str">
        <f t="shared" ref="S96" si="22">IF(F96=0,"",IF(F96=0,1,0.83*((G96-L96-M96/2)/G96)+0.17*((F96-K96-L96-M96/2)/F96)))</f>
        <v/>
      </c>
      <c r="T96" s="115"/>
      <c r="U96" s="115"/>
    </row>
    <row r="97" spans="1:21" s="217" customFormat="1" ht="15.65" thickBot="1" x14ac:dyDescent="0.35">
      <c r="A97" s="299" t="s">
        <v>249</v>
      </c>
      <c r="B97" s="244"/>
      <c r="C97" s="244"/>
      <c r="D97" s="244"/>
      <c r="E97" s="244"/>
      <c r="F97" s="337"/>
      <c r="G97" s="335"/>
      <c r="H97" s="335"/>
      <c r="I97" s="335"/>
      <c r="J97" s="335"/>
      <c r="K97" s="335"/>
      <c r="L97" s="335"/>
      <c r="M97" s="335"/>
      <c r="O97" s="115"/>
      <c r="Q97" s="115"/>
      <c r="R97" s="220"/>
      <c r="S97" s="115"/>
      <c r="T97" s="115"/>
      <c r="U97" s="115"/>
    </row>
    <row r="98" spans="1:21" s="323" customFormat="1" ht="15.65" thickBot="1" x14ac:dyDescent="0.35">
      <c r="A98" s="316">
        <f>+A94</f>
        <v>2</v>
      </c>
      <c r="B98" s="317" t="str">
        <f>+B94</f>
        <v>Ime i prezime</v>
      </c>
      <c r="C98" s="319"/>
      <c r="D98" s="559"/>
      <c r="E98" s="319"/>
      <c r="F98" s="338">
        <f>+F94+F96</f>
        <v>0</v>
      </c>
      <c r="G98" s="320">
        <f t="shared" ref="G98" si="23">SUM(I98:M98)</f>
        <v>0</v>
      </c>
      <c r="H98" s="338">
        <f t="shared" ref="H98:M98" si="24">+H94+H96</f>
        <v>0</v>
      </c>
      <c r="I98" s="338">
        <f t="shared" si="24"/>
        <v>0</v>
      </c>
      <c r="J98" s="338">
        <f t="shared" si="24"/>
        <v>0</v>
      </c>
      <c r="K98" s="338">
        <f t="shared" si="24"/>
        <v>0</v>
      </c>
      <c r="L98" s="338">
        <f t="shared" si="24"/>
        <v>0</v>
      </c>
      <c r="M98" s="338">
        <f t="shared" si="24"/>
        <v>0</v>
      </c>
      <c r="N98" s="321" t="str">
        <f t="shared" ref="N98" si="25">IF(E98="","",IF(E98="Nije ocijenjen","",IF(E98="Ocijenjen",IF(G98&lt;10,"Član 18. stav 7. Kriterija",(L98+(M98/2))/(G98)))))</f>
        <v/>
      </c>
      <c r="O98" s="322" t="str">
        <f t="shared" ref="O98" si="26">IF(E98="","",IF(E98="Nije ocijenjen","",IF(E98="Ocijenjen",IF(N98="Član 18. stav 7. Kriterija","",IF(N98&gt;0.4,0,IF(N98&gt;0.3,5,IF(N98&gt;0.2,10,IF(N98&gt;0.1,15,IF(N98&gt;0.05,20,IF(N98&lt;=0.05,25,))))))))))</f>
        <v/>
      </c>
      <c r="P98" s="321" t="str">
        <f t="shared" ref="P98" si="27">IF(E98="","",IF(E98="Nije ocijenjen","",IF(E98="Ocijenjen",IF(F98=0,"",((L98+K98+(M98/2))/(F98))))))</f>
        <v/>
      </c>
      <c r="Q98" s="322" t="str">
        <f t="shared" ref="Q98" si="28">IF(E98="","",IF(E98="Nije ocijenjen","",IF(E98="Ocijenjen",IF(P98&gt;0.2,0,IF(P98&gt;0.15,1,IF(P98&gt;0.1,2,IF(P98&gt;0.06,3,IF(P98&gt;0.03,4,IF(P98&lt;=0.03,5,)))))))))</f>
        <v/>
      </c>
      <c r="R98" s="307" t="str">
        <f t="shared" ref="R98" si="29">IF(E98="","",IF(E98="Nije ocijenjen","",IF(E98="Ocijenjen",IF(N98="Član 18. stav 7. Kriterija",Q98,O98+Q98))))</f>
        <v/>
      </c>
      <c r="S98" s="566" t="str">
        <f t="shared" ref="S98" si="30">IF(F98=0,"",IF(F98=0,1,0.83*((G98-L98-M98/2)/G98)+0.17*((F98-K98-L98-M98/2)/F98)))</f>
        <v/>
      </c>
      <c r="T98" s="220"/>
      <c r="U98" s="220"/>
    </row>
    <row r="99" spans="1:21" s="217" customFormat="1" x14ac:dyDescent="0.3">
      <c r="A99" s="244"/>
      <c r="B99" s="244"/>
      <c r="C99" s="244"/>
      <c r="D99" s="244"/>
      <c r="E99" s="244"/>
      <c r="F99" s="337"/>
      <c r="G99" s="335"/>
      <c r="H99" s="335"/>
      <c r="I99" s="335"/>
      <c r="J99" s="335"/>
      <c r="K99" s="335"/>
      <c r="L99" s="335"/>
      <c r="M99" s="335"/>
      <c r="O99" s="115"/>
      <c r="Q99" s="115"/>
      <c r="R99" s="220"/>
      <c r="S99" s="115"/>
      <c r="T99" s="115"/>
      <c r="U99" s="115"/>
    </row>
    <row r="100" spans="1:21" s="217" customFormat="1" x14ac:dyDescent="0.3">
      <c r="A100" s="686" t="s">
        <v>172</v>
      </c>
      <c r="B100" s="687"/>
      <c r="C100" s="687"/>
      <c r="D100" s="688"/>
      <c r="E100" s="308"/>
      <c r="F100" s="309"/>
      <c r="G100" s="309"/>
      <c r="H100" s="343"/>
      <c r="I100" s="343"/>
      <c r="J100" s="343"/>
      <c r="K100" s="343"/>
      <c r="L100" s="343"/>
      <c r="M100" s="309"/>
      <c r="N100" s="311"/>
      <c r="O100" s="311"/>
      <c r="P100" s="311"/>
      <c r="Q100" s="310"/>
      <c r="R100" s="310"/>
      <c r="S100" s="115"/>
      <c r="T100" s="115"/>
      <c r="U100" s="115"/>
    </row>
    <row r="101" spans="1:21" s="217" customFormat="1" x14ac:dyDescent="0.3">
      <c r="A101" s="306">
        <v>3</v>
      </c>
      <c r="B101" s="236" t="s">
        <v>85</v>
      </c>
      <c r="C101" s="236"/>
      <c r="D101" s="236"/>
      <c r="E101" s="236"/>
      <c r="F101" s="333"/>
      <c r="G101" s="237">
        <f t="shared" ref="G101" si="31">SUM(I101:M101)</f>
        <v>0</v>
      </c>
      <c r="H101" s="333"/>
      <c r="I101" s="333"/>
      <c r="J101" s="333"/>
      <c r="K101" s="333"/>
      <c r="L101" s="333"/>
      <c r="M101" s="333"/>
      <c r="N101" s="300"/>
      <c r="O101" s="301"/>
      <c r="P101" s="300"/>
      <c r="Q101" s="301"/>
      <c r="R101" s="302"/>
      <c r="S101" s="564" t="str">
        <f t="shared" ref="S101" si="32">IF(F101=0,"",IF(F101=0,1,0.83*((G101-L101-M101/2)/G101)+0.17*((F101-K101-L101-M101/2)/F101)))</f>
        <v/>
      </c>
      <c r="T101" s="115"/>
      <c r="U101" s="115"/>
    </row>
    <row r="102" spans="1:21" s="217" customFormat="1" x14ac:dyDescent="0.3">
      <c r="A102" s="686" t="s">
        <v>173</v>
      </c>
      <c r="B102" s="687"/>
      <c r="C102" s="687"/>
      <c r="D102" s="688"/>
      <c r="E102" s="312"/>
      <c r="F102" s="313"/>
      <c r="G102" s="313"/>
      <c r="H102" s="313"/>
      <c r="I102" s="313"/>
      <c r="J102" s="313"/>
      <c r="K102" s="313"/>
      <c r="L102" s="313"/>
      <c r="M102" s="313"/>
      <c r="N102" s="314"/>
      <c r="O102" s="315"/>
      <c r="P102" s="314"/>
      <c r="Q102" s="315"/>
      <c r="R102" s="324"/>
      <c r="S102" s="115"/>
      <c r="T102" s="115"/>
      <c r="U102" s="115"/>
    </row>
    <row r="103" spans="1:21" s="217" customFormat="1" x14ac:dyDescent="0.3">
      <c r="A103" s="303">
        <f>+A101</f>
        <v>3</v>
      </c>
      <c r="B103" s="304" t="str">
        <f>+B101</f>
        <v>Ime i prezime</v>
      </c>
      <c r="C103" s="236"/>
      <c r="D103" s="236"/>
      <c r="E103" s="236"/>
      <c r="F103" s="333"/>
      <c r="G103" s="237">
        <f t="shared" ref="G103" si="33">SUM(I103:M103)</f>
        <v>0</v>
      </c>
      <c r="H103" s="333"/>
      <c r="I103" s="333"/>
      <c r="J103" s="333"/>
      <c r="K103" s="333"/>
      <c r="L103" s="333"/>
      <c r="M103" s="333"/>
      <c r="N103" s="300"/>
      <c r="O103" s="301"/>
      <c r="P103" s="300"/>
      <c r="Q103" s="301"/>
      <c r="R103" s="302"/>
      <c r="S103" s="564" t="str">
        <f t="shared" ref="S103" si="34">IF(F103=0,"",IF(F103=0,1,0.83*((G103-L103-M103/2)/G103)+0.17*((F103-K103-L103-M103/2)/F103)))</f>
        <v/>
      </c>
      <c r="T103" s="115"/>
      <c r="U103" s="115"/>
    </row>
    <row r="104" spans="1:21" s="217" customFormat="1" ht="15.65" thickBot="1" x14ac:dyDescent="0.35">
      <c r="A104" s="299" t="s">
        <v>249</v>
      </c>
      <c r="B104" s="244"/>
      <c r="C104" s="244"/>
      <c r="D104" s="244"/>
      <c r="E104" s="244"/>
      <c r="F104" s="337"/>
      <c r="G104" s="335"/>
      <c r="H104" s="335"/>
      <c r="I104" s="335"/>
      <c r="J104" s="335"/>
      <c r="K104" s="335"/>
      <c r="L104" s="335"/>
      <c r="M104" s="335"/>
      <c r="O104" s="115"/>
      <c r="Q104" s="115"/>
      <c r="R104" s="220"/>
      <c r="S104" s="115"/>
      <c r="T104" s="115"/>
      <c r="U104" s="115"/>
    </row>
    <row r="105" spans="1:21" s="323" customFormat="1" ht="15.65" thickBot="1" x14ac:dyDescent="0.35">
      <c r="A105" s="316">
        <f>+A101</f>
        <v>3</v>
      </c>
      <c r="B105" s="317" t="str">
        <f>+B101</f>
        <v>Ime i prezime</v>
      </c>
      <c r="C105" s="319"/>
      <c r="D105" s="559"/>
      <c r="E105" s="319"/>
      <c r="F105" s="338">
        <f>+F101+F103</f>
        <v>0</v>
      </c>
      <c r="G105" s="320">
        <f t="shared" ref="G105" si="35">SUM(I105:M105)</f>
        <v>0</v>
      </c>
      <c r="H105" s="338">
        <f t="shared" ref="H105:M105" si="36">+H101+H103</f>
        <v>0</v>
      </c>
      <c r="I105" s="338">
        <f t="shared" si="36"/>
        <v>0</v>
      </c>
      <c r="J105" s="338">
        <f t="shared" si="36"/>
        <v>0</v>
      </c>
      <c r="K105" s="338">
        <f t="shared" si="36"/>
        <v>0</v>
      </c>
      <c r="L105" s="338">
        <f t="shared" si="36"/>
        <v>0</v>
      </c>
      <c r="M105" s="338">
        <f t="shared" si="36"/>
        <v>0</v>
      </c>
      <c r="N105" s="321" t="str">
        <f t="shared" ref="N105" si="37">IF(E105="","",IF(E105="Nije ocijenjen","",IF(E105="Ocijenjen",IF(G105&lt;10,"Član 18. stav 7. Kriterija",(L105+(M105/2))/(G105)))))</f>
        <v/>
      </c>
      <c r="O105" s="322" t="str">
        <f t="shared" ref="O105" si="38">IF(E105="","",IF(E105="Nije ocijenjen","",IF(E105="Ocijenjen",IF(N105="Član 18. stav 7. Kriterija","",IF(N105&gt;0.4,0,IF(N105&gt;0.3,5,IF(N105&gt;0.2,10,IF(N105&gt;0.1,15,IF(N105&gt;0.05,20,IF(N105&lt;=0.05,25,))))))))))</f>
        <v/>
      </c>
      <c r="P105" s="321" t="str">
        <f t="shared" ref="P105" si="39">IF(E105="","",IF(E105="Nije ocijenjen","",IF(E105="Ocijenjen",IF(F105=0,"",((L105+K105+(M105/2))/(F105))))))</f>
        <v/>
      </c>
      <c r="Q105" s="322" t="str">
        <f t="shared" ref="Q105" si="40">IF(E105="","",IF(E105="Nije ocijenjen","",IF(E105="Ocijenjen",IF(P105&gt;0.2,0,IF(P105&gt;0.15,1,IF(P105&gt;0.1,2,IF(P105&gt;0.06,3,IF(P105&gt;0.03,4,IF(P105&lt;=0.03,5,)))))))))</f>
        <v/>
      </c>
      <c r="R105" s="307" t="str">
        <f t="shared" ref="R105" si="41">IF(E105="","",IF(E105="Nije ocijenjen","",IF(E105="Ocijenjen",IF(N105="Član 18. stav 7. Kriterija",Q105,O105+Q105))))</f>
        <v/>
      </c>
      <c r="S105" s="566" t="str">
        <f t="shared" ref="S105" si="42">IF(F105=0,"",IF(F105=0,1,0.83*((G105-L105-M105/2)/G105)+0.17*((F105-K105-L105-M105/2)/F105)))</f>
        <v/>
      </c>
      <c r="T105" s="220"/>
      <c r="U105" s="220"/>
    </row>
    <row r="106" spans="1:21" s="217" customFormat="1" x14ac:dyDescent="0.3">
      <c r="A106" s="244"/>
      <c r="B106" s="244"/>
      <c r="C106" s="244"/>
      <c r="D106" s="244"/>
      <c r="E106" s="244"/>
      <c r="F106" s="337"/>
      <c r="G106" s="335"/>
      <c r="H106" s="335"/>
      <c r="I106" s="335"/>
      <c r="J106" s="335"/>
      <c r="K106" s="335"/>
      <c r="L106" s="335"/>
      <c r="M106" s="335"/>
      <c r="O106" s="115"/>
      <c r="Q106" s="115"/>
      <c r="R106" s="220"/>
      <c r="S106" s="115"/>
      <c r="T106" s="115"/>
      <c r="U106" s="115"/>
    </row>
    <row r="107" spans="1:21" s="217" customFormat="1" x14ac:dyDescent="0.3">
      <c r="A107" s="686" t="s">
        <v>172</v>
      </c>
      <c r="B107" s="687"/>
      <c r="C107" s="687"/>
      <c r="D107" s="688"/>
      <c r="E107" s="308"/>
      <c r="F107" s="309"/>
      <c r="G107" s="309"/>
      <c r="H107" s="343"/>
      <c r="I107" s="343"/>
      <c r="J107" s="343"/>
      <c r="K107" s="343"/>
      <c r="L107" s="343"/>
      <c r="M107" s="309"/>
      <c r="N107" s="311"/>
      <c r="O107" s="311"/>
      <c r="P107" s="311"/>
      <c r="Q107" s="310"/>
      <c r="R107" s="310"/>
      <c r="S107" s="115"/>
      <c r="T107" s="115"/>
      <c r="U107" s="115"/>
    </row>
    <row r="108" spans="1:21" s="217" customFormat="1" x14ac:dyDescent="0.3">
      <c r="A108" s="306">
        <v>4</v>
      </c>
      <c r="B108" s="236" t="s">
        <v>85</v>
      </c>
      <c r="C108" s="236"/>
      <c r="D108" s="236"/>
      <c r="E108" s="236"/>
      <c r="F108" s="333"/>
      <c r="G108" s="237">
        <f t="shared" ref="G108" si="43">SUM(I108:M108)</f>
        <v>0</v>
      </c>
      <c r="H108" s="333"/>
      <c r="I108" s="333"/>
      <c r="J108" s="333"/>
      <c r="K108" s="333"/>
      <c r="L108" s="333"/>
      <c r="M108" s="333"/>
      <c r="N108" s="300"/>
      <c r="O108" s="301"/>
      <c r="P108" s="300"/>
      <c r="Q108" s="301"/>
      <c r="R108" s="302"/>
      <c r="S108" s="564" t="str">
        <f t="shared" ref="S108" si="44">IF(F108=0,"",IF(F108=0,1,0.83*((G108-L108-M108/2)/G108)+0.17*((F108-K108-L108-M108/2)/F108)))</f>
        <v/>
      </c>
      <c r="T108" s="115"/>
      <c r="U108" s="115"/>
    </row>
    <row r="109" spans="1:21" s="217" customFormat="1" x14ac:dyDescent="0.3">
      <c r="A109" s="686" t="s">
        <v>173</v>
      </c>
      <c r="B109" s="687"/>
      <c r="C109" s="687"/>
      <c r="D109" s="688"/>
      <c r="E109" s="312"/>
      <c r="F109" s="313"/>
      <c r="G109" s="313"/>
      <c r="H109" s="313"/>
      <c r="I109" s="313"/>
      <c r="J109" s="313"/>
      <c r="K109" s="313"/>
      <c r="L109" s="313"/>
      <c r="M109" s="313"/>
      <c r="N109" s="314"/>
      <c r="O109" s="315"/>
      <c r="P109" s="314"/>
      <c r="Q109" s="315"/>
      <c r="R109" s="324"/>
      <c r="S109" s="115"/>
      <c r="T109" s="115"/>
      <c r="U109" s="115"/>
    </row>
    <row r="110" spans="1:21" s="217" customFormat="1" x14ac:dyDescent="0.3">
      <c r="A110" s="303">
        <f>+A108</f>
        <v>4</v>
      </c>
      <c r="B110" s="304" t="str">
        <f>+B108</f>
        <v>Ime i prezime</v>
      </c>
      <c r="C110" s="236"/>
      <c r="D110" s="236"/>
      <c r="E110" s="236"/>
      <c r="F110" s="333"/>
      <c r="G110" s="237">
        <f t="shared" ref="G110" si="45">SUM(I110:M110)</f>
        <v>0</v>
      </c>
      <c r="H110" s="333"/>
      <c r="I110" s="333"/>
      <c r="J110" s="333"/>
      <c r="K110" s="333"/>
      <c r="L110" s="333"/>
      <c r="M110" s="333"/>
      <c r="N110" s="300"/>
      <c r="O110" s="301"/>
      <c r="P110" s="300"/>
      <c r="Q110" s="301"/>
      <c r="R110" s="302"/>
      <c r="S110" s="564" t="str">
        <f t="shared" ref="S110" si="46">IF(F110=0,"",IF(F110=0,1,0.83*((G110-L110-M110/2)/G110)+0.17*((F110-K110-L110-M110/2)/F110)))</f>
        <v/>
      </c>
      <c r="T110" s="115"/>
      <c r="U110" s="115"/>
    </row>
    <row r="111" spans="1:21" s="217" customFormat="1" ht="15.65" thickBot="1" x14ac:dyDescent="0.35">
      <c r="A111" s="299" t="s">
        <v>249</v>
      </c>
      <c r="B111" s="244"/>
      <c r="C111" s="244"/>
      <c r="D111" s="244"/>
      <c r="E111" s="244"/>
      <c r="F111" s="337"/>
      <c r="G111" s="335"/>
      <c r="H111" s="335"/>
      <c r="I111" s="335"/>
      <c r="J111" s="335"/>
      <c r="K111" s="335"/>
      <c r="L111" s="335"/>
      <c r="M111" s="335"/>
      <c r="O111" s="115"/>
      <c r="Q111" s="115"/>
      <c r="R111" s="220"/>
      <c r="S111" s="115"/>
      <c r="T111" s="115"/>
      <c r="U111" s="115"/>
    </row>
    <row r="112" spans="1:21" s="323" customFormat="1" ht="15.65" thickBot="1" x14ac:dyDescent="0.35">
      <c r="A112" s="316">
        <f>+A108</f>
        <v>4</v>
      </c>
      <c r="B112" s="317" t="str">
        <f>+B108</f>
        <v>Ime i prezime</v>
      </c>
      <c r="C112" s="319"/>
      <c r="D112" s="559"/>
      <c r="E112" s="319"/>
      <c r="F112" s="338">
        <f>+F108+F110</f>
        <v>0</v>
      </c>
      <c r="G112" s="320">
        <f t="shared" ref="G112" si="47">SUM(I112:M112)</f>
        <v>0</v>
      </c>
      <c r="H112" s="338">
        <f t="shared" ref="H112:M112" si="48">+H108+H110</f>
        <v>0</v>
      </c>
      <c r="I112" s="338">
        <f t="shared" si="48"/>
        <v>0</v>
      </c>
      <c r="J112" s="338">
        <f t="shared" si="48"/>
        <v>0</v>
      </c>
      <c r="K112" s="338">
        <f t="shared" si="48"/>
        <v>0</v>
      </c>
      <c r="L112" s="338">
        <f t="shared" si="48"/>
        <v>0</v>
      </c>
      <c r="M112" s="338">
        <f t="shared" si="48"/>
        <v>0</v>
      </c>
      <c r="N112" s="321" t="str">
        <f t="shared" ref="N112" si="49">IF(E112="","",IF(E112="Nije ocijenjen","",IF(E112="Ocijenjen",IF(G112&lt;10,"Član 18. stav 7. Kriterija",(L112+(M112/2))/(G112)))))</f>
        <v/>
      </c>
      <c r="O112" s="322" t="str">
        <f t="shared" ref="O112" si="50">IF(E112="","",IF(E112="Nije ocijenjen","",IF(E112="Ocijenjen",IF(N112="Član 18. stav 7. Kriterija","",IF(N112&gt;0.4,0,IF(N112&gt;0.3,5,IF(N112&gt;0.2,10,IF(N112&gt;0.1,15,IF(N112&gt;0.05,20,IF(N112&lt;=0.05,25,))))))))))</f>
        <v/>
      </c>
      <c r="P112" s="321" t="str">
        <f t="shared" ref="P112" si="51">IF(E112="","",IF(E112="Nije ocijenjen","",IF(E112="Ocijenjen",IF(F112=0,"",((L112+K112+(M112/2))/(F112))))))</f>
        <v/>
      </c>
      <c r="Q112" s="322" t="str">
        <f t="shared" ref="Q112" si="52">IF(E112="","",IF(E112="Nije ocijenjen","",IF(E112="Ocijenjen",IF(P112&gt;0.2,0,IF(P112&gt;0.15,1,IF(P112&gt;0.1,2,IF(P112&gt;0.06,3,IF(P112&gt;0.03,4,IF(P112&lt;=0.03,5,)))))))))</f>
        <v/>
      </c>
      <c r="R112" s="307" t="str">
        <f t="shared" ref="R112" si="53">IF(E112="","",IF(E112="Nije ocijenjen","",IF(E112="Ocijenjen",IF(N112="Član 18. stav 7. Kriterija",Q112,O112+Q112))))</f>
        <v/>
      </c>
      <c r="S112" s="566" t="str">
        <f t="shared" ref="S112" si="54">IF(F112=0,"",IF(F112=0,1,0.83*((G112-L112-M112/2)/G112)+0.17*((F112-K112-L112-M112/2)/F112)))</f>
        <v/>
      </c>
      <c r="T112" s="220"/>
      <c r="U112" s="220"/>
    </row>
    <row r="113" spans="1:21" s="217" customFormat="1" x14ac:dyDescent="0.3">
      <c r="A113" s="244"/>
      <c r="B113" s="244"/>
      <c r="C113" s="244"/>
      <c r="D113" s="244"/>
      <c r="E113" s="244"/>
      <c r="F113" s="337"/>
      <c r="G113" s="335"/>
      <c r="H113" s="335"/>
      <c r="I113" s="335"/>
      <c r="J113" s="335"/>
      <c r="K113" s="335"/>
      <c r="L113" s="335"/>
      <c r="M113" s="335"/>
      <c r="O113" s="115"/>
      <c r="Q113" s="115"/>
      <c r="R113" s="220"/>
      <c r="S113" s="115"/>
      <c r="T113" s="115"/>
      <c r="U113" s="115"/>
    </row>
    <row r="114" spans="1:21" s="217" customFormat="1" x14ac:dyDescent="0.3">
      <c r="A114" s="686" t="s">
        <v>172</v>
      </c>
      <c r="B114" s="687"/>
      <c r="C114" s="687"/>
      <c r="D114" s="688"/>
      <c r="E114" s="308"/>
      <c r="F114" s="309"/>
      <c r="G114" s="309"/>
      <c r="H114" s="343"/>
      <c r="I114" s="343"/>
      <c r="J114" s="343"/>
      <c r="K114" s="343"/>
      <c r="L114" s="343"/>
      <c r="M114" s="309"/>
      <c r="N114" s="311"/>
      <c r="O114" s="311"/>
      <c r="P114" s="311"/>
      <c r="Q114" s="310"/>
      <c r="R114" s="310"/>
      <c r="S114" s="115"/>
      <c r="T114" s="115"/>
      <c r="U114" s="115"/>
    </row>
    <row r="115" spans="1:21" s="217" customFormat="1" x14ac:dyDescent="0.3">
      <c r="A115" s="306">
        <v>5</v>
      </c>
      <c r="B115" s="236" t="s">
        <v>85</v>
      </c>
      <c r="C115" s="236"/>
      <c r="D115" s="236"/>
      <c r="E115" s="236"/>
      <c r="F115" s="333"/>
      <c r="G115" s="237">
        <f t="shared" ref="G115" si="55">SUM(I115:M115)</f>
        <v>0</v>
      </c>
      <c r="H115" s="333"/>
      <c r="I115" s="333"/>
      <c r="J115" s="333"/>
      <c r="K115" s="333"/>
      <c r="L115" s="333"/>
      <c r="M115" s="333"/>
      <c r="N115" s="300"/>
      <c r="O115" s="301"/>
      <c r="P115" s="300"/>
      <c r="Q115" s="301"/>
      <c r="R115" s="302"/>
      <c r="S115" s="564" t="str">
        <f t="shared" ref="S115" si="56">IF(F115=0,"",IF(F115=0,1,0.83*((G115-L115-M115/2)/G115)+0.17*((F115-K115-L115-M115/2)/F115)))</f>
        <v/>
      </c>
      <c r="T115" s="115"/>
      <c r="U115" s="115"/>
    </row>
    <row r="116" spans="1:21" s="217" customFormat="1" x14ac:dyDescent="0.3">
      <c r="A116" s="686" t="s">
        <v>173</v>
      </c>
      <c r="B116" s="687"/>
      <c r="C116" s="687"/>
      <c r="D116" s="688"/>
      <c r="E116" s="312"/>
      <c r="F116" s="313"/>
      <c r="G116" s="313"/>
      <c r="H116" s="313"/>
      <c r="I116" s="313"/>
      <c r="J116" s="313"/>
      <c r="K116" s="313"/>
      <c r="L116" s="313"/>
      <c r="M116" s="313"/>
      <c r="N116" s="314"/>
      <c r="O116" s="315"/>
      <c r="P116" s="314"/>
      <c r="Q116" s="315"/>
      <c r="R116" s="324"/>
      <c r="S116" s="115"/>
      <c r="T116" s="115"/>
      <c r="U116" s="115"/>
    </row>
    <row r="117" spans="1:21" s="217" customFormat="1" x14ac:dyDescent="0.3">
      <c r="A117" s="303">
        <f>+A115</f>
        <v>5</v>
      </c>
      <c r="B117" s="304" t="str">
        <f>+B115</f>
        <v>Ime i prezime</v>
      </c>
      <c r="C117" s="236"/>
      <c r="D117" s="236"/>
      <c r="E117" s="236"/>
      <c r="F117" s="333"/>
      <c r="G117" s="237">
        <f t="shared" ref="G117" si="57">SUM(I117:M117)</f>
        <v>0</v>
      </c>
      <c r="H117" s="333"/>
      <c r="I117" s="333"/>
      <c r="J117" s="333"/>
      <c r="K117" s="333"/>
      <c r="L117" s="333"/>
      <c r="M117" s="333"/>
      <c r="N117" s="300"/>
      <c r="O117" s="301"/>
      <c r="P117" s="300"/>
      <c r="Q117" s="301"/>
      <c r="R117" s="302"/>
      <c r="S117" s="564" t="str">
        <f t="shared" ref="S117" si="58">IF(F117=0,"",IF(F117=0,1,0.83*((G117-L117-M117/2)/G117)+0.17*((F117-K117-L117-M117/2)/F117)))</f>
        <v/>
      </c>
      <c r="T117" s="115"/>
      <c r="U117" s="115"/>
    </row>
    <row r="118" spans="1:21" s="217" customFormat="1" ht="15.65" thickBot="1" x14ac:dyDescent="0.35">
      <c r="A118" s="299" t="s">
        <v>249</v>
      </c>
      <c r="B118" s="244"/>
      <c r="C118" s="244"/>
      <c r="D118" s="244"/>
      <c r="E118" s="244"/>
      <c r="F118" s="337"/>
      <c r="G118" s="335"/>
      <c r="H118" s="335"/>
      <c r="I118" s="335"/>
      <c r="J118" s="335"/>
      <c r="K118" s="335"/>
      <c r="L118" s="335"/>
      <c r="M118" s="335"/>
      <c r="O118" s="115"/>
      <c r="Q118" s="115"/>
      <c r="R118" s="220"/>
      <c r="S118" s="115"/>
      <c r="T118" s="115"/>
      <c r="U118" s="115"/>
    </row>
    <row r="119" spans="1:21" s="323" customFormat="1" ht="15.65" thickBot="1" x14ac:dyDescent="0.35">
      <c r="A119" s="316">
        <f>+A115</f>
        <v>5</v>
      </c>
      <c r="B119" s="317" t="str">
        <f>+B115</f>
        <v>Ime i prezime</v>
      </c>
      <c r="C119" s="319"/>
      <c r="D119" s="559"/>
      <c r="E119" s="319"/>
      <c r="F119" s="338">
        <f>+F115+F117</f>
        <v>0</v>
      </c>
      <c r="G119" s="320">
        <f t="shared" ref="G119" si="59">SUM(I119:M119)</f>
        <v>0</v>
      </c>
      <c r="H119" s="338">
        <f t="shared" ref="H119:M119" si="60">+H115+H117</f>
        <v>0</v>
      </c>
      <c r="I119" s="338">
        <f t="shared" si="60"/>
        <v>0</v>
      </c>
      <c r="J119" s="338">
        <f t="shared" si="60"/>
        <v>0</v>
      </c>
      <c r="K119" s="338">
        <f t="shared" si="60"/>
        <v>0</v>
      </c>
      <c r="L119" s="338">
        <f t="shared" si="60"/>
        <v>0</v>
      </c>
      <c r="M119" s="338">
        <f t="shared" si="60"/>
        <v>0</v>
      </c>
      <c r="N119" s="321" t="str">
        <f t="shared" ref="N119" si="61">IF(E119="","",IF(E119="Nije ocijenjen","",IF(E119="Ocijenjen",IF(G119&lt;10,"Član 18. stav 7. Kriterija",(L119+(M119/2))/(G119)))))</f>
        <v/>
      </c>
      <c r="O119" s="322" t="str">
        <f t="shared" ref="O119" si="62">IF(E119="","",IF(E119="Nije ocijenjen","",IF(E119="Ocijenjen",IF(N119="Član 18. stav 7. Kriterija","",IF(N119&gt;0.4,0,IF(N119&gt;0.3,5,IF(N119&gt;0.2,10,IF(N119&gt;0.1,15,IF(N119&gt;0.05,20,IF(N119&lt;=0.05,25,))))))))))</f>
        <v/>
      </c>
      <c r="P119" s="321" t="str">
        <f t="shared" ref="P119" si="63">IF(E119="","",IF(E119="Nije ocijenjen","",IF(E119="Ocijenjen",IF(F119=0,"",((L119+K119+(M119/2))/(F119))))))</f>
        <v/>
      </c>
      <c r="Q119" s="322" t="str">
        <f t="shared" ref="Q119" si="64">IF(E119="","",IF(E119="Nije ocijenjen","",IF(E119="Ocijenjen",IF(P119&gt;0.2,0,IF(P119&gt;0.15,1,IF(P119&gt;0.1,2,IF(P119&gt;0.06,3,IF(P119&gt;0.03,4,IF(P119&lt;=0.03,5,)))))))))</f>
        <v/>
      </c>
      <c r="R119" s="307" t="str">
        <f t="shared" ref="R119" si="65">IF(E119="","",IF(E119="Nije ocijenjen","",IF(E119="Ocijenjen",IF(N119="Član 18. stav 7. Kriterija",Q119,O119+Q119))))</f>
        <v/>
      </c>
      <c r="S119" s="566" t="str">
        <f t="shared" ref="S119" si="66">IF(F119=0,"",IF(F119=0,1,0.83*((G119-L119-M119/2)/G119)+0.17*((F119-K119-L119-M119/2)/F119)))</f>
        <v/>
      </c>
      <c r="T119" s="220"/>
      <c r="U119" s="220"/>
    </row>
    <row r="120" spans="1:21" s="217" customFormat="1" x14ac:dyDescent="0.3">
      <c r="A120" s="244"/>
      <c r="B120" s="244"/>
      <c r="C120" s="244"/>
      <c r="D120" s="244"/>
      <c r="E120" s="244"/>
      <c r="F120" s="337"/>
      <c r="G120" s="335"/>
      <c r="H120" s="335"/>
      <c r="I120" s="335"/>
      <c r="J120" s="335"/>
      <c r="K120" s="335"/>
      <c r="L120" s="335"/>
      <c r="M120" s="335"/>
      <c r="O120" s="115"/>
      <c r="Q120" s="115"/>
      <c r="R120" s="220"/>
      <c r="S120" s="115"/>
      <c r="T120" s="115"/>
      <c r="U120" s="115"/>
    </row>
    <row r="121" spans="1:21" s="217" customFormat="1" x14ac:dyDescent="0.3">
      <c r="A121" s="686" t="s">
        <v>172</v>
      </c>
      <c r="B121" s="687"/>
      <c r="C121" s="687"/>
      <c r="D121" s="688"/>
      <c r="E121" s="308"/>
      <c r="F121" s="309"/>
      <c r="G121" s="309"/>
      <c r="H121" s="343"/>
      <c r="I121" s="343"/>
      <c r="J121" s="343"/>
      <c r="K121" s="343"/>
      <c r="L121" s="343"/>
      <c r="M121" s="309"/>
      <c r="N121" s="311"/>
      <c r="O121" s="311"/>
      <c r="P121" s="311"/>
      <c r="Q121" s="310"/>
      <c r="R121" s="310"/>
      <c r="S121" s="115"/>
      <c r="T121" s="115"/>
      <c r="U121" s="115"/>
    </row>
    <row r="122" spans="1:21" s="217" customFormat="1" x14ac:dyDescent="0.3">
      <c r="A122" s="306">
        <v>6</v>
      </c>
      <c r="B122" s="236" t="s">
        <v>85</v>
      </c>
      <c r="C122" s="236"/>
      <c r="D122" s="236"/>
      <c r="E122" s="236"/>
      <c r="F122" s="333"/>
      <c r="G122" s="237">
        <f t="shared" ref="G122" si="67">SUM(I122:M122)</f>
        <v>0</v>
      </c>
      <c r="H122" s="333"/>
      <c r="I122" s="333"/>
      <c r="J122" s="333"/>
      <c r="K122" s="333"/>
      <c r="L122" s="333"/>
      <c r="M122" s="333"/>
      <c r="N122" s="300"/>
      <c r="O122" s="301"/>
      <c r="P122" s="300"/>
      <c r="Q122" s="301"/>
      <c r="R122" s="302"/>
      <c r="S122" s="564" t="str">
        <f t="shared" ref="S122" si="68">IF(F122=0,"",IF(F122=0,1,0.83*((G122-L122-M122/2)/G122)+0.17*((F122-K122-L122-M122/2)/F122)))</f>
        <v/>
      </c>
      <c r="T122" s="115"/>
      <c r="U122" s="115"/>
    </row>
    <row r="123" spans="1:21" s="217" customFormat="1" x14ac:dyDescent="0.3">
      <c r="A123" s="686" t="s">
        <v>173</v>
      </c>
      <c r="B123" s="687"/>
      <c r="C123" s="687"/>
      <c r="D123" s="688"/>
      <c r="E123" s="312"/>
      <c r="F123" s="313"/>
      <c r="G123" s="313"/>
      <c r="H123" s="313"/>
      <c r="I123" s="313"/>
      <c r="J123" s="313"/>
      <c r="K123" s="313"/>
      <c r="L123" s="313"/>
      <c r="M123" s="313"/>
      <c r="N123" s="314"/>
      <c r="O123" s="315"/>
      <c r="P123" s="314"/>
      <c r="Q123" s="315"/>
      <c r="R123" s="324"/>
      <c r="S123" s="115"/>
      <c r="T123" s="115"/>
      <c r="U123" s="115"/>
    </row>
    <row r="124" spans="1:21" s="217" customFormat="1" x14ac:dyDescent="0.3">
      <c r="A124" s="303">
        <f>+A122</f>
        <v>6</v>
      </c>
      <c r="B124" s="304" t="str">
        <f>+B122</f>
        <v>Ime i prezime</v>
      </c>
      <c r="C124" s="236"/>
      <c r="D124" s="236"/>
      <c r="E124" s="236"/>
      <c r="F124" s="333"/>
      <c r="G124" s="237">
        <f t="shared" ref="G124" si="69">SUM(I124:M124)</f>
        <v>0</v>
      </c>
      <c r="H124" s="333"/>
      <c r="I124" s="333"/>
      <c r="J124" s="333"/>
      <c r="K124" s="333"/>
      <c r="L124" s="333"/>
      <c r="M124" s="333"/>
      <c r="N124" s="300"/>
      <c r="O124" s="301"/>
      <c r="P124" s="300"/>
      <c r="Q124" s="301"/>
      <c r="R124" s="302"/>
      <c r="S124" s="564" t="str">
        <f t="shared" ref="S124" si="70">IF(F124=0,"",IF(F124=0,1,0.83*((G124-L124-M124/2)/G124)+0.17*((F124-K124-L124-M124/2)/F124)))</f>
        <v/>
      </c>
      <c r="T124" s="115"/>
      <c r="U124" s="115"/>
    </row>
    <row r="125" spans="1:21" s="217" customFormat="1" ht="15.65" thickBot="1" x14ac:dyDescent="0.35">
      <c r="A125" s="299" t="s">
        <v>249</v>
      </c>
      <c r="B125" s="244"/>
      <c r="C125" s="244"/>
      <c r="D125" s="244"/>
      <c r="E125" s="244"/>
      <c r="F125" s="337"/>
      <c r="G125" s="335"/>
      <c r="H125" s="335"/>
      <c r="I125" s="335"/>
      <c r="J125" s="335"/>
      <c r="K125" s="335"/>
      <c r="L125" s="335"/>
      <c r="M125" s="335"/>
      <c r="O125" s="115"/>
      <c r="Q125" s="115"/>
      <c r="R125" s="220"/>
      <c r="S125" s="115"/>
      <c r="T125" s="115"/>
      <c r="U125" s="115"/>
    </row>
    <row r="126" spans="1:21" s="323" customFormat="1" ht="15.65" thickBot="1" x14ac:dyDescent="0.35">
      <c r="A126" s="316">
        <f>+A122</f>
        <v>6</v>
      </c>
      <c r="B126" s="317" t="str">
        <f>+B122</f>
        <v>Ime i prezime</v>
      </c>
      <c r="C126" s="319"/>
      <c r="D126" s="559"/>
      <c r="E126" s="319"/>
      <c r="F126" s="338">
        <f>+F122+F124</f>
        <v>0</v>
      </c>
      <c r="G126" s="320">
        <f t="shared" ref="G126" si="71">SUM(I126:M126)</f>
        <v>0</v>
      </c>
      <c r="H126" s="338">
        <f t="shared" ref="H126:M126" si="72">+H122+H124</f>
        <v>0</v>
      </c>
      <c r="I126" s="338">
        <f t="shared" si="72"/>
        <v>0</v>
      </c>
      <c r="J126" s="338">
        <f t="shared" si="72"/>
        <v>0</v>
      </c>
      <c r="K126" s="338">
        <f t="shared" si="72"/>
        <v>0</v>
      </c>
      <c r="L126" s="338">
        <f t="shared" si="72"/>
        <v>0</v>
      </c>
      <c r="M126" s="338">
        <f t="shared" si="72"/>
        <v>0</v>
      </c>
      <c r="N126" s="321" t="str">
        <f t="shared" ref="N126" si="73">IF(E126="","",IF(E126="Nije ocijenjen","",IF(E126="Ocijenjen",IF(G126&lt;10,"Član 18. stav 7. Kriterija",(L126+(M126/2))/(G126)))))</f>
        <v/>
      </c>
      <c r="O126" s="322" t="str">
        <f t="shared" ref="O126" si="74">IF(E126="","",IF(E126="Nije ocijenjen","",IF(E126="Ocijenjen",IF(N126="Član 18. stav 7. Kriterija","",IF(N126&gt;0.4,0,IF(N126&gt;0.3,5,IF(N126&gt;0.2,10,IF(N126&gt;0.1,15,IF(N126&gt;0.05,20,IF(N126&lt;=0.05,25,))))))))))</f>
        <v/>
      </c>
      <c r="P126" s="321" t="str">
        <f t="shared" ref="P126" si="75">IF(E126="","",IF(E126="Nije ocijenjen","",IF(E126="Ocijenjen",IF(F126=0,"",((L126+K126+(M126/2))/(F126))))))</f>
        <v/>
      </c>
      <c r="Q126" s="322" t="str">
        <f t="shared" ref="Q126" si="76">IF(E126="","",IF(E126="Nije ocijenjen","",IF(E126="Ocijenjen",IF(P126&gt;0.2,0,IF(P126&gt;0.15,1,IF(P126&gt;0.1,2,IF(P126&gt;0.06,3,IF(P126&gt;0.03,4,IF(P126&lt;=0.03,5,)))))))))</f>
        <v/>
      </c>
      <c r="R126" s="307" t="str">
        <f t="shared" ref="R126" si="77">IF(E126="","",IF(E126="Nije ocijenjen","",IF(E126="Ocijenjen",IF(N126="Član 18. stav 7. Kriterija",Q126,O126+Q126))))</f>
        <v/>
      </c>
      <c r="S126" s="566" t="str">
        <f t="shared" ref="S126" si="78">IF(F126=0,"",IF(F126=0,1,0.83*((G126-L126-M126/2)/G126)+0.17*((F126-K126-L126-M126/2)/F126)))</f>
        <v/>
      </c>
      <c r="T126" s="220"/>
      <c r="U126" s="220"/>
    </row>
    <row r="127" spans="1:21" s="217" customFormat="1" x14ac:dyDescent="0.3">
      <c r="A127" s="244"/>
      <c r="B127" s="244"/>
      <c r="C127" s="244"/>
      <c r="D127" s="244"/>
      <c r="E127" s="244"/>
      <c r="F127" s="337"/>
      <c r="G127" s="335"/>
      <c r="H127" s="335"/>
      <c r="I127" s="335"/>
      <c r="J127" s="335"/>
      <c r="K127" s="335"/>
      <c r="L127" s="335"/>
      <c r="M127" s="335"/>
      <c r="O127" s="115"/>
      <c r="Q127" s="115"/>
      <c r="R127" s="220"/>
      <c r="S127" s="115"/>
      <c r="T127" s="115"/>
      <c r="U127" s="115"/>
    </row>
    <row r="128" spans="1:21" s="217" customFormat="1" x14ac:dyDescent="0.3">
      <c r="A128" s="686" t="s">
        <v>172</v>
      </c>
      <c r="B128" s="687"/>
      <c r="C128" s="687"/>
      <c r="D128" s="688"/>
      <c r="E128" s="308"/>
      <c r="F128" s="309"/>
      <c r="G128" s="309"/>
      <c r="H128" s="343"/>
      <c r="I128" s="343"/>
      <c r="J128" s="343"/>
      <c r="K128" s="343"/>
      <c r="L128" s="343"/>
      <c r="M128" s="309"/>
      <c r="N128" s="311"/>
      <c r="O128" s="311"/>
      <c r="P128" s="311"/>
      <c r="Q128" s="310"/>
      <c r="R128" s="310"/>
      <c r="S128" s="115"/>
      <c r="T128" s="115"/>
      <c r="U128" s="115"/>
    </row>
    <row r="129" spans="1:21" s="217" customFormat="1" x14ac:dyDescent="0.3">
      <c r="A129" s="306">
        <v>7</v>
      </c>
      <c r="B129" s="236" t="s">
        <v>85</v>
      </c>
      <c r="C129" s="236"/>
      <c r="D129" s="236"/>
      <c r="E129" s="236"/>
      <c r="F129" s="333"/>
      <c r="G129" s="237">
        <f t="shared" ref="G129" si="79">SUM(I129:M129)</f>
        <v>0</v>
      </c>
      <c r="H129" s="333"/>
      <c r="I129" s="333"/>
      <c r="J129" s="333"/>
      <c r="K129" s="333"/>
      <c r="L129" s="333"/>
      <c r="M129" s="333"/>
      <c r="N129" s="300"/>
      <c r="O129" s="301"/>
      <c r="P129" s="300"/>
      <c r="Q129" s="301"/>
      <c r="R129" s="302"/>
      <c r="S129" s="564" t="str">
        <f t="shared" ref="S129" si="80">IF(F129=0,"",IF(F129=0,1,0.83*((G129-L129-M129/2)/G129)+0.17*((F129-K129-L129-M129/2)/F129)))</f>
        <v/>
      </c>
      <c r="T129" s="115"/>
      <c r="U129" s="115"/>
    </row>
    <row r="130" spans="1:21" s="217" customFormat="1" x14ac:dyDescent="0.3">
      <c r="A130" s="686" t="s">
        <v>173</v>
      </c>
      <c r="B130" s="687"/>
      <c r="C130" s="687"/>
      <c r="D130" s="688"/>
      <c r="E130" s="312"/>
      <c r="F130" s="313"/>
      <c r="G130" s="313"/>
      <c r="H130" s="313"/>
      <c r="I130" s="313"/>
      <c r="J130" s="313"/>
      <c r="K130" s="313"/>
      <c r="L130" s="313"/>
      <c r="M130" s="313"/>
      <c r="N130" s="314"/>
      <c r="O130" s="315"/>
      <c r="P130" s="314"/>
      <c r="Q130" s="315"/>
      <c r="R130" s="324"/>
      <c r="S130" s="115"/>
      <c r="T130" s="115"/>
      <c r="U130" s="115"/>
    </row>
    <row r="131" spans="1:21" s="217" customFormat="1" x14ac:dyDescent="0.3">
      <c r="A131" s="303">
        <f>+A129</f>
        <v>7</v>
      </c>
      <c r="B131" s="304" t="str">
        <f>+B129</f>
        <v>Ime i prezime</v>
      </c>
      <c r="C131" s="236"/>
      <c r="D131" s="236"/>
      <c r="E131" s="236"/>
      <c r="F131" s="333"/>
      <c r="G131" s="237">
        <f t="shared" ref="G131" si="81">SUM(I131:M131)</f>
        <v>0</v>
      </c>
      <c r="H131" s="333"/>
      <c r="I131" s="333"/>
      <c r="J131" s="333"/>
      <c r="K131" s="333"/>
      <c r="L131" s="333"/>
      <c r="M131" s="333"/>
      <c r="N131" s="300"/>
      <c r="O131" s="301"/>
      <c r="P131" s="300"/>
      <c r="Q131" s="301"/>
      <c r="R131" s="302"/>
      <c r="S131" s="564" t="str">
        <f t="shared" ref="S131" si="82">IF(F131=0,"",IF(F131=0,1,0.83*((G131-L131-M131/2)/G131)+0.17*((F131-K131-L131-M131/2)/F131)))</f>
        <v/>
      </c>
      <c r="T131" s="115"/>
      <c r="U131" s="115"/>
    </row>
    <row r="132" spans="1:21" s="217" customFormat="1" ht="15.65" thickBot="1" x14ac:dyDescent="0.35">
      <c r="A132" s="299" t="s">
        <v>249</v>
      </c>
      <c r="B132" s="244"/>
      <c r="C132" s="244"/>
      <c r="D132" s="244"/>
      <c r="E132" s="244"/>
      <c r="F132" s="337"/>
      <c r="G132" s="335"/>
      <c r="H132" s="335"/>
      <c r="I132" s="335"/>
      <c r="J132" s="335"/>
      <c r="K132" s="335"/>
      <c r="L132" s="335"/>
      <c r="M132" s="335"/>
      <c r="O132" s="115"/>
      <c r="Q132" s="115"/>
      <c r="R132" s="220"/>
      <c r="S132" s="115"/>
      <c r="T132" s="115"/>
      <c r="U132" s="115"/>
    </row>
    <row r="133" spans="1:21" s="323" customFormat="1" ht="15.65" thickBot="1" x14ac:dyDescent="0.35">
      <c r="A133" s="316">
        <f>+A129</f>
        <v>7</v>
      </c>
      <c r="B133" s="317" t="str">
        <f>+B129</f>
        <v>Ime i prezime</v>
      </c>
      <c r="C133" s="319"/>
      <c r="D133" s="559"/>
      <c r="E133" s="319"/>
      <c r="F133" s="338">
        <f>+F129+F131</f>
        <v>0</v>
      </c>
      <c r="G133" s="320">
        <f t="shared" ref="G133" si="83">SUM(I133:M133)</f>
        <v>0</v>
      </c>
      <c r="H133" s="338">
        <f t="shared" ref="H133:M133" si="84">+H129+H131</f>
        <v>0</v>
      </c>
      <c r="I133" s="338">
        <f t="shared" si="84"/>
        <v>0</v>
      </c>
      <c r="J133" s="338">
        <f t="shared" si="84"/>
        <v>0</v>
      </c>
      <c r="K133" s="338">
        <f t="shared" si="84"/>
        <v>0</v>
      </c>
      <c r="L133" s="338">
        <f t="shared" si="84"/>
        <v>0</v>
      </c>
      <c r="M133" s="338">
        <f t="shared" si="84"/>
        <v>0</v>
      </c>
      <c r="N133" s="321" t="str">
        <f t="shared" ref="N133" si="85">IF(E133="","",IF(E133="Nije ocijenjen","",IF(E133="Ocijenjen",IF(G133&lt;10,"Član 18. stav 7. Kriterija",(L133+(M133/2))/(G133)))))</f>
        <v/>
      </c>
      <c r="O133" s="322" t="str">
        <f t="shared" ref="O133" si="86">IF(E133="","",IF(E133="Nije ocijenjen","",IF(E133="Ocijenjen",IF(N133="Član 18. stav 7. Kriterija","",IF(N133&gt;0.4,0,IF(N133&gt;0.3,5,IF(N133&gt;0.2,10,IF(N133&gt;0.1,15,IF(N133&gt;0.05,20,IF(N133&lt;=0.05,25,))))))))))</f>
        <v/>
      </c>
      <c r="P133" s="321" t="str">
        <f t="shared" ref="P133" si="87">IF(E133="","",IF(E133="Nije ocijenjen","",IF(E133="Ocijenjen",IF(F133=0,"",((L133+K133+(M133/2))/(F133))))))</f>
        <v/>
      </c>
      <c r="Q133" s="322" t="str">
        <f t="shared" ref="Q133" si="88">IF(E133="","",IF(E133="Nije ocijenjen","",IF(E133="Ocijenjen",IF(P133&gt;0.2,0,IF(P133&gt;0.15,1,IF(P133&gt;0.1,2,IF(P133&gt;0.06,3,IF(P133&gt;0.03,4,IF(P133&lt;=0.03,5,)))))))))</f>
        <v/>
      </c>
      <c r="R133" s="307" t="str">
        <f t="shared" ref="R133" si="89">IF(E133="","",IF(E133="Nije ocijenjen","",IF(E133="Ocijenjen",IF(N133="Član 18. stav 7. Kriterija",Q133,O133+Q133))))</f>
        <v/>
      </c>
      <c r="S133" s="566" t="str">
        <f t="shared" ref="S133" si="90">IF(F133=0,"",IF(F133=0,1,0.83*((G133-L133-M133/2)/G133)+0.17*((F133-K133-L133-M133/2)/F133)))</f>
        <v/>
      </c>
      <c r="T133" s="220"/>
      <c r="U133" s="220"/>
    </row>
    <row r="134" spans="1:21" s="217" customFormat="1" x14ac:dyDescent="0.3">
      <c r="A134" s="244"/>
      <c r="B134" s="244"/>
      <c r="C134" s="244"/>
      <c r="D134" s="244"/>
      <c r="E134" s="244"/>
      <c r="F134" s="337"/>
      <c r="G134" s="335"/>
      <c r="H134" s="335"/>
      <c r="I134" s="335"/>
      <c r="J134" s="335"/>
      <c r="K134" s="335"/>
      <c r="L134" s="335"/>
      <c r="M134" s="335"/>
      <c r="O134" s="115"/>
      <c r="Q134" s="115"/>
      <c r="R134" s="220"/>
      <c r="S134" s="115"/>
      <c r="T134" s="115"/>
      <c r="U134" s="115"/>
    </row>
    <row r="135" spans="1:21" s="217" customFormat="1" x14ac:dyDescent="0.3">
      <c r="A135" s="686" t="s">
        <v>172</v>
      </c>
      <c r="B135" s="687"/>
      <c r="C135" s="687"/>
      <c r="D135" s="688"/>
      <c r="E135" s="308"/>
      <c r="F135" s="309"/>
      <c r="G135" s="309"/>
      <c r="H135" s="343"/>
      <c r="I135" s="343"/>
      <c r="J135" s="343"/>
      <c r="K135" s="343"/>
      <c r="L135" s="343"/>
      <c r="M135" s="309"/>
      <c r="N135" s="311"/>
      <c r="O135" s="311"/>
      <c r="P135" s="311"/>
      <c r="Q135" s="310"/>
      <c r="R135" s="310"/>
      <c r="S135" s="115"/>
      <c r="T135" s="115"/>
      <c r="U135" s="115"/>
    </row>
    <row r="136" spans="1:21" s="217" customFormat="1" x14ac:dyDescent="0.3">
      <c r="A136" s="306">
        <v>8</v>
      </c>
      <c r="B136" s="236" t="s">
        <v>85</v>
      </c>
      <c r="C136" s="236"/>
      <c r="D136" s="236"/>
      <c r="E136" s="236"/>
      <c r="F136" s="333"/>
      <c r="G136" s="237">
        <f t="shared" ref="G136" si="91">SUM(I136:M136)</f>
        <v>0</v>
      </c>
      <c r="H136" s="333"/>
      <c r="I136" s="333"/>
      <c r="J136" s="333"/>
      <c r="K136" s="333"/>
      <c r="L136" s="333"/>
      <c r="M136" s="333"/>
      <c r="N136" s="300"/>
      <c r="O136" s="301"/>
      <c r="P136" s="300"/>
      <c r="Q136" s="301"/>
      <c r="R136" s="302"/>
      <c r="S136" s="564" t="str">
        <f t="shared" ref="S136" si="92">IF(F136=0,"",IF(F136=0,1,0.83*((G136-L136-M136/2)/G136)+0.17*((F136-K136-L136-M136/2)/F136)))</f>
        <v/>
      </c>
      <c r="T136" s="115"/>
      <c r="U136" s="115"/>
    </row>
    <row r="137" spans="1:21" s="217" customFormat="1" x14ac:dyDescent="0.3">
      <c r="A137" s="686" t="s">
        <v>173</v>
      </c>
      <c r="B137" s="687"/>
      <c r="C137" s="687"/>
      <c r="D137" s="688"/>
      <c r="E137" s="312"/>
      <c r="F137" s="313"/>
      <c r="G137" s="313"/>
      <c r="H137" s="313"/>
      <c r="I137" s="313"/>
      <c r="J137" s="313"/>
      <c r="K137" s="313"/>
      <c r="L137" s="313"/>
      <c r="M137" s="313"/>
      <c r="N137" s="314"/>
      <c r="O137" s="315"/>
      <c r="P137" s="314"/>
      <c r="Q137" s="315"/>
      <c r="R137" s="324"/>
      <c r="S137" s="115"/>
      <c r="T137" s="115"/>
      <c r="U137" s="115"/>
    </row>
    <row r="138" spans="1:21" s="217" customFormat="1" x14ac:dyDescent="0.3">
      <c r="A138" s="303">
        <f>+A136</f>
        <v>8</v>
      </c>
      <c r="B138" s="304" t="str">
        <f>+B136</f>
        <v>Ime i prezime</v>
      </c>
      <c r="C138" s="236"/>
      <c r="D138" s="236"/>
      <c r="E138" s="236"/>
      <c r="F138" s="333"/>
      <c r="G138" s="237">
        <f t="shared" ref="G138" si="93">SUM(I138:M138)</f>
        <v>0</v>
      </c>
      <c r="H138" s="333"/>
      <c r="I138" s="333"/>
      <c r="J138" s="333"/>
      <c r="K138" s="333"/>
      <c r="L138" s="333"/>
      <c r="M138" s="333"/>
      <c r="N138" s="300"/>
      <c r="O138" s="301"/>
      <c r="P138" s="300"/>
      <c r="Q138" s="301"/>
      <c r="R138" s="302"/>
      <c r="S138" s="564" t="str">
        <f t="shared" ref="S138" si="94">IF(F138=0,"",IF(F138=0,1,0.83*((G138-L138-M138/2)/G138)+0.17*((F138-K138-L138-M138/2)/F138)))</f>
        <v/>
      </c>
      <c r="T138" s="115"/>
      <c r="U138" s="115"/>
    </row>
    <row r="139" spans="1:21" s="217" customFormat="1" ht="15.65" thickBot="1" x14ac:dyDescent="0.35">
      <c r="A139" s="299" t="s">
        <v>249</v>
      </c>
      <c r="B139" s="244"/>
      <c r="C139" s="244"/>
      <c r="D139" s="244"/>
      <c r="E139" s="244"/>
      <c r="F139" s="337"/>
      <c r="G139" s="335"/>
      <c r="H139" s="335"/>
      <c r="I139" s="335"/>
      <c r="J139" s="335"/>
      <c r="K139" s="335"/>
      <c r="L139" s="335"/>
      <c r="M139" s="335"/>
      <c r="O139" s="115"/>
      <c r="Q139" s="115"/>
      <c r="R139" s="220"/>
      <c r="S139" s="115"/>
      <c r="T139" s="115"/>
      <c r="U139" s="115"/>
    </row>
    <row r="140" spans="1:21" s="323" customFormat="1" ht="15.65" thickBot="1" x14ac:dyDescent="0.35">
      <c r="A140" s="316">
        <f>+A136</f>
        <v>8</v>
      </c>
      <c r="B140" s="317" t="str">
        <f>+B136</f>
        <v>Ime i prezime</v>
      </c>
      <c r="C140" s="319"/>
      <c r="D140" s="559"/>
      <c r="E140" s="319"/>
      <c r="F140" s="338">
        <f>+F136+F138</f>
        <v>0</v>
      </c>
      <c r="G140" s="320">
        <f t="shared" ref="G140" si="95">SUM(I140:M140)</f>
        <v>0</v>
      </c>
      <c r="H140" s="338">
        <f t="shared" ref="H140:M140" si="96">+H136+H138</f>
        <v>0</v>
      </c>
      <c r="I140" s="338">
        <f t="shared" si="96"/>
        <v>0</v>
      </c>
      <c r="J140" s="338">
        <f t="shared" si="96"/>
        <v>0</v>
      </c>
      <c r="K140" s="338">
        <f t="shared" si="96"/>
        <v>0</v>
      </c>
      <c r="L140" s="338">
        <f t="shared" si="96"/>
        <v>0</v>
      </c>
      <c r="M140" s="338">
        <f t="shared" si="96"/>
        <v>0</v>
      </c>
      <c r="N140" s="321" t="str">
        <f t="shared" ref="N140" si="97">IF(E140="","",IF(E140="Nije ocijenjen","",IF(E140="Ocijenjen",IF(G140&lt;10,"Član 18. stav 7. Kriterija",(L140+(M140/2))/(G140)))))</f>
        <v/>
      </c>
      <c r="O140" s="322" t="str">
        <f t="shared" ref="O140" si="98">IF(E140="","",IF(E140="Nije ocijenjen","",IF(E140="Ocijenjen",IF(N140="Član 18. stav 7. Kriterija","",IF(N140&gt;0.4,0,IF(N140&gt;0.3,5,IF(N140&gt;0.2,10,IF(N140&gt;0.1,15,IF(N140&gt;0.05,20,IF(N140&lt;=0.05,25,))))))))))</f>
        <v/>
      </c>
      <c r="P140" s="321" t="str">
        <f t="shared" ref="P140" si="99">IF(E140="","",IF(E140="Nije ocijenjen","",IF(E140="Ocijenjen",IF(F140=0,"",((L140+K140+(M140/2))/(F140))))))</f>
        <v/>
      </c>
      <c r="Q140" s="322" t="str">
        <f t="shared" ref="Q140" si="100">IF(E140="","",IF(E140="Nije ocijenjen","",IF(E140="Ocijenjen",IF(P140&gt;0.2,0,IF(P140&gt;0.15,1,IF(P140&gt;0.1,2,IF(P140&gt;0.06,3,IF(P140&gt;0.03,4,IF(P140&lt;=0.03,5,)))))))))</f>
        <v/>
      </c>
      <c r="R140" s="307" t="str">
        <f t="shared" ref="R140" si="101">IF(E140="","",IF(E140="Nije ocijenjen","",IF(E140="Ocijenjen",IF(N140="Član 18. stav 7. Kriterija",Q140,O140+Q140))))</f>
        <v/>
      </c>
      <c r="S140" s="566" t="str">
        <f t="shared" ref="S140" si="102">IF(F140=0,"",IF(F140=0,1,0.83*((G140-L140-M140/2)/G140)+0.17*((F140-K140-L140-M140/2)/F140)))</f>
        <v/>
      </c>
      <c r="T140" s="220"/>
      <c r="U140" s="220"/>
    </row>
    <row r="141" spans="1:21" s="217" customFormat="1" x14ac:dyDescent="0.3">
      <c r="A141" s="244"/>
      <c r="B141" s="244"/>
      <c r="C141" s="244"/>
      <c r="D141" s="244"/>
      <c r="E141" s="244"/>
      <c r="F141" s="337"/>
      <c r="G141" s="335"/>
      <c r="H141" s="335"/>
      <c r="I141" s="335"/>
      <c r="J141" s="335"/>
      <c r="K141" s="335"/>
      <c r="L141" s="335"/>
      <c r="M141" s="335"/>
      <c r="O141" s="115"/>
      <c r="Q141" s="115"/>
      <c r="R141" s="220"/>
      <c r="S141" s="115"/>
      <c r="T141" s="115"/>
      <c r="U141" s="115"/>
    </row>
    <row r="142" spans="1:21" s="217" customFormat="1" x14ac:dyDescent="0.3">
      <c r="A142" s="686" t="s">
        <v>172</v>
      </c>
      <c r="B142" s="687"/>
      <c r="C142" s="687"/>
      <c r="D142" s="688"/>
      <c r="E142" s="308"/>
      <c r="F142" s="309"/>
      <c r="G142" s="309"/>
      <c r="H142" s="343"/>
      <c r="I142" s="343"/>
      <c r="J142" s="343"/>
      <c r="K142" s="343"/>
      <c r="L142" s="343"/>
      <c r="M142" s="309"/>
      <c r="N142" s="311"/>
      <c r="O142" s="311"/>
      <c r="P142" s="311"/>
      <c r="Q142" s="310"/>
      <c r="R142" s="310"/>
      <c r="S142" s="115"/>
      <c r="T142" s="115"/>
      <c r="U142" s="115"/>
    </row>
    <row r="143" spans="1:21" s="217" customFormat="1" x14ac:dyDescent="0.3">
      <c r="A143" s="306">
        <v>9</v>
      </c>
      <c r="B143" s="236" t="s">
        <v>85</v>
      </c>
      <c r="C143" s="236"/>
      <c r="D143" s="236"/>
      <c r="E143" s="236"/>
      <c r="F143" s="333"/>
      <c r="G143" s="237">
        <f t="shared" ref="G143" si="103">SUM(I143:M143)</f>
        <v>0</v>
      </c>
      <c r="H143" s="333"/>
      <c r="I143" s="333"/>
      <c r="J143" s="333"/>
      <c r="K143" s="333"/>
      <c r="L143" s="333"/>
      <c r="M143" s="333"/>
      <c r="N143" s="300"/>
      <c r="O143" s="301"/>
      <c r="P143" s="300"/>
      <c r="Q143" s="301"/>
      <c r="R143" s="302"/>
      <c r="S143" s="564" t="str">
        <f t="shared" ref="S143" si="104">IF(F143=0,"",IF(F143=0,1,0.83*((G143-L143-M143/2)/G143)+0.17*((F143-K143-L143-M143/2)/F143)))</f>
        <v/>
      </c>
      <c r="T143" s="115"/>
      <c r="U143" s="115"/>
    </row>
    <row r="144" spans="1:21" s="217" customFormat="1" x14ac:dyDescent="0.3">
      <c r="A144" s="686" t="s">
        <v>173</v>
      </c>
      <c r="B144" s="687"/>
      <c r="C144" s="687"/>
      <c r="D144" s="688"/>
      <c r="E144" s="312"/>
      <c r="F144" s="313"/>
      <c r="G144" s="313"/>
      <c r="H144" s="313"/>
      <c r="I144" s="313"/>
      <c r="J144" s="313"/>
      <c r="K144" s="313"/>
      <c r="L144" s="313"/>
      <c r="M144" s="313"/>
      <c r="N144" s="314"/>
      <c r="O144" s="315"/>
      <c r="P144" s="314"/>
      <c r="Q144" s="315"/>
      <c r="R144" s="324"/>
      <c r="S144" s="115"/>
      <c r="T144" s="115"/>
      <c r="U144" s="115"/>
    </row>
    <row r="145" spans="1:21" s="217" customFormat="1" x14ac:dyDescent="0.3">
      <c r="A145" s="303">
        <f>+A143</f>
        <v>9</v>
      </c>
      <c r="B145" s="304" t="str">
        <f>+B143</f>
        <v>Ime i prezime</v>
      </c>
      <c r="C145" s="236"/>
      <c r="D145" s="236"/>
      <c r="E145" s="236"/>
      <c r="F145" s="333"/>
      <c r="G145" s="237">
        <f t="shared" ref="G145" si="105">SUM(I145:M145)</f>
        <v>0</v>
      </c>
      <c r="H145" s="333"/>
      <c r="I145" s="333"/>
      <c r="J145" s="333"/>
      <c r="K145" s="333"/>
      <c r="L145" s="333"/>
      <c r="M145" s="333"/>
      <c r="N145" s="300"/>
      <c r="O145" s="301"/>
      <c r="P145" s="300"/>
      <c r="Q145" s="301"/>
      <c r="R145" s="302"/>
      <c r="S145" s="564" t="str">
        <f t="shared" ref="S145" si="106">IF(F145=0,"",IF(F145=0,1,0.83*((G145-L145-M145/2)/G145)+0.17*((F145-K145-L145-M145/2)/F145)))</f>
        <v/>
      </c>
      <c r="T145" s="115"/>
      <c r="U145" s="115"/>
    </row>
    <row r="146" spans="1:21" s="217" customFormat="1" ht="15.65" thickBot="1" x14ac:dyDescent="0.35">
      <c r="A146" s="299" t="s">
        <v>249</v>
      </c>
      <c r="B146" s="244"/>
      <c r="C146" s="244"/>
      <c r="D146" s="244"/>
      <c r="E146" s="244"/>
      <c r="F146" s="337"/>
      <c r="G146" s="335"/>
      <c r="H146" s="335"/>
      <c r="I146" s="335"/>
      <c r="J146" s="335"/>
      <c r="K146" s="335"/>
      <c r="L146" s="335"/>
      <c r="M146" s="335"/>
      <c r="O146" s="115"/>
      <c r="Q146" s="115"/>
      <c r="R146" s="220"/>
      <c r="S146" s="115"/>
      <c r="T146" s="115"/>
      <c r="U146" s="115"/>
    </row>
    <row r="147" spans="1:21" s="323" customFormat="1" ht="15.65" thickBot="1" x14ac:dyDescent="0.35">
      <c r="A147" s="316">
        <f>+A143</f>
        <v>9</v>
      </c>
      <c r="B147" s="317" t="str">
        <f>+B143</f>
        <v>Ime i prezime</v>
      </c>
      <c r="C147" s="319"/>
      <c r="D147" s="559"/>
      <c r="E147" s="319"/>
      <c r="F147" s="338">
        <f>+F143+F145</f>
        <v>0</v>
      </c>
      <c r="G147" s="320">
        <f t="shared" ref="G147" si="107">SUM(I147:M147)</f>
        <v>0</v>
      </c>
      <c r="H147" s="338">
        <f t="shared" ref="H147:M147" si="108">+H143+H145</f>
        <v>0</v>
      </c>
      <c r="I147" s="338">
        <f t="shared" si="108"/>
        <v>0</v>
      </c>
      <c r="J147" s="338">
        <f t="shared" si="108"/>
        <v>0</v>
      </c>
      <c r="K147" s="338">
        <f t="shared" si="108"/>
        <v>0</v>
      </c>
      <c r="L147" s="338">
        <f t="shared" si="108"/>
        <v>0</v>
      </c>
      <c r="M147" s="338">
        <f t="shared" si="108"/>
        <v>0</v>
      </c>
      <c r="N147" s="321" t="str">
        <f t="shared" ref="N147" si="109">IF(E147="","",IF(E147="Nije ocijenjen","",IF(E147="Ocijenjen",IF(G147&lt;10,"Član 18. stav 7. Kriterija",(L147+(M147/2))/(G147)))))</f>
        <v/>
      </c>
      <c r="O147" s="322" t="str">
        <f t="shared" ref="O147" si="110">IF(E147="","",IF(E147="Nije ocijenjen","",IF(E147="Ocijenjen",IF(N147="Član 18. stav 7. Kriterija","",IF(N147&gt;0.4,0,IF(N147&gt;0.3,5,IF(N147&gt;0.2,10,IF(N147&gt;0.1,15,IF(N147&gt;0.05,20,IF(N147&lt;=0.05,25,))))))))))</f>
        <v/>
      </c>
      <c r="P147" s="321" t="str">
        <f t="shared" ref="P147" si="111">IF(E147="","",IF(E147="Nije ocijenjen","",IF(E147="Ocijenjen",IF(F147=0,"",((L147+K147+(M147/2))/(F147))))))</f>
        <v/>
      </c>
      <c r="Q147" s="322" t="str">
        <f t="shared" ref="Q147" si="112">IF(E147="","",IF(E147="Nije ocijenjen","",IF(E147="Ocijenjen",IF(P147&gt;0.2,0,IF(P147&gt;0.15,1,IF(P147&gt;0.1,2,IF(P147&gt;0.06,3,IF(P147&gt;0.03,4,IF(P147&lt;=0.03,5,)))))))))</f>
        <v/>
      </c>
      <c r="R147" s="307" t="str">
        <f t="shared" ref="R147" si="113">IF(E147="","",IF(E147="Nije ocijenjen","",IF(E147="Ocijenjen",IF(N147="Član 18. stav 7. Kriterija",Q147,O147+Q147))))</f>
        <v/>
      </c>
      <c r="S147" s="566" t="str">
        <f t="shared" ref="S147" si="114">IF(F147=0,"",IF(F147=0,1,0.83*((G147-L147-M147/2)/G147)+0.17*((F147-K147-L147-M147/2)/F147)))</f>
        <v/>
      </c>
      <c r="T147" s="220"/>
      <c r="U147" s="220"/>
    </row>
    <row r="148" spans="1:21" s="217" customFormat="1" x14ac:dyDescent="0.3">
      <c r="A148" s="244"/>
      <c r="B148" s="244"/>
      <c r="C148" s="244"/>
      <c r="D148" s="244"/>
      <c r="E148" s="244"/>
      <c r="F148" s="337"/>
      <c r="G148" s="335"/>
      <c r="H148" s="335"/>
      <c r="I148" s="335"/>
      <c r="J148" s="335"/>
      <c r="K148" s="335"/>
      <c r="L148" s="335"/>
      <c r="M148" s="335"/>
      <c r="O148" s="115"/>
      <c r="Q148" s="115"/>
      <c r="R148" s="220"/>
      <c r="S148" s="115"/>
      <c r="T148" s="115"/>
      <c r="U148" s="115"/>
    </row>
    <row r="149" spans="1:21" s="217" customFormat="1" x14ac:dyDescent="0.3">
      <c r="A149" s="686" t="s">
        <v>172</v>
      </c>
      <c r="B149" s="687"/>
      <c r="C149" s="687"/>
      <c r="D149" s="688"/>
      <c r="E149" s="308"/>
      <c r="F149" s="309"/>
      <c r="G149" s="309"/>
      <c r="H149" s="343"/>
      <c r="I149" s="343"/>
      <c r="J149" s="343"/>
      <c r="K149" s="343"/>
      <c r="L149" s="343"/>
      <c r="M149" s="309"/>
      <c r="N149" s="311"/>
      <c r="O149" s="311"/>
      <c r="P149" s="311"/>
      <c r="Q149" s="310"/>
      <c r="R149" s="310"/>
      <c r="S149" s="115"/>
      <c r="T149" s="115"/>
      <c r="U149" s="115"/>
    </row>
    <row r="150" spans="1:21" s="217" customFormat="1" x14ac:dyDescent="0.3">
      <c r="A150" s="306">
        <v>10</v>
      </c>
      <c r="B150" s="236" t="s">
        <v>85</v>
      </c>
      <c r="C150" s="236"/>
      <c r="D150" s="236"/>
      <c r="E150" s="236"/>
      <c r="F150" s="333"/>
      <c r="G150" s="237">
        <f t="shared" ref="G150" si="115">SUM(I150:M150)</f>
        <v>0</v>
      </c>
      <c r="H150" s="333"/>
      <c r="I150" s="333"/>
      <c r="J150" s="333"/>
      <c r="K150" s="333"/>
      <c r="L150" s="333"/>
      <c r="M150" s="333"/>
      <c r="N150" s="300"/>
      <c r="O150" s="301"/>
      <c r="P150" s="300"/>
      <c r="Q150" s="301"/>
      <c r="R150" s="302"/>
      <c r="S150" s="564" t="str">
        <f t="shared" ref="S150" si="116">IF(F150=0,"",IF(F150=0,1,0.83*((G150-L150-M150/2)/G150)+0.17*((F150-K150-L150-M150/2)/F150)))</f>
        <v/>
      </c>
      <c r="T150" s="115"/>
      <c r="U150" s="115"/>
    </row>
    <row r="151" spans="1:21" s="217" customFormat="1" x14ac:dyDescent="0.3">
      <c r="A151" s="686" t="s">
        <v>173</v>
      </c>
      <c r="B151" s="687"/>
      <c r="C151" s="687"/>
      <c r="D151" s="688"/>
      <c r="E151" s="312"/>
      <c r="F151" s="313"/>
      <c r="G151" s="313"/>
      <c r="H151" s="313"/>
      <c r="I151" s="313"/>
      <c r="J151" s="313"/>
      <c r="K151" s="313"/>
      <c r="L151" s="313"/>
      <c r="M151" s="313"/>
      <c r="N151" s="314"/>
      <c r="O151" s="315"/>
      <c r="P151" s="314"/>
      <c r="Q151" s="315"/>
      <c r="R151" s="324"/>
      <c r="S151" s="115"/>
      <c r="T151" s="115"/>
      <c r="U151" s="115"/>
    </row>
    <row r="152" spans="1:21" s="217" customFormat="1" x14ac:dyDescent="0.3">
      <c r="A152" s="303">
        <f>+A150</f>
        <v>10</v>
      </c>
      <c r="B152" s="304" t="str">
        <f>+B150</f>
        <v>Ime i prezime</v>
      </c>
      <c r="C152" s="236"/>
      <c r="D152" s="236"/>
      <c r="E152" s="236"/>
      <c r="F152" s="333"/>
      <c r="G152" s="237">
        <f t="shared" ref="G152" si="117">SUM(I152:M152)</f>
        <v>0</v>
      </c>
      <c r="H152" s="333"/>
      <c r="I152" s="333"/>
      <c r="J152" s="333"/>
      <c r="K152" s="333"/>
      <c r="L152" s="333"/>
      <c r="M152" s="333"/>
      <c r="N152" s="300"/>
      <c r="O152" s="301"/>
      <c r="P152" s="300"/>
      <c r="Q152" s="301"/>
      <c r="R152" s="302"/>
      <c r="S152" s="564" t="str">
        <f t="shared" ref="S152" si="118">IF(F152=0,"",IF(F152=0,1,0.83*((G152-L152-M152/2)/G152)+0.17*((F152-K152-L152-M152/2)/F152)))</f>
        <v/>
      </c>
      <c r="T152" s="115"/>
      <c r="U152" s="115"/>
    </row>
    <row r="153" spans="1:21" s="217" customFormat="1" ht="15.65" thickBot="1" x14ac:dyDescent="0.35">
      <c r="A153" s="299" t="s">
        <v>249</v>
      </c>
      <c r="B153" s="244"/>
      <c r="C153" s="244"/>
      <c r="D153" s="244"/>
      <c r="E153" s="244"/>
      <c r="F153" s="337"/>
      <c r="G153" s="335"/>
      <c r="H153" s="335"/>
      <c r="I153" s="335"/>
      <c r="J153" s="335"/>
      <c r="K153" s="335"/>
      <c r="L153" s="335"/>
      <c r="M153" s="335"/>
      <c r="O153" s="115"/>
      <c r="Q153" s="115"/>
      <c r="R153" s="220"/>
      <c r="S153" s="115"/>
      <c r="T153" s="115"/>
      <c r="U153" s="115"/>
    </row>
    <row r="154" spans="1:21" s="323" customFormat="1" ht="15.65" thickBot="1" x14ac:dyDescent="0.35">
      <c r="A154" s="316">
        <f>+A150</f>
        <v>10</v>
      </c>
      <c r="B154" s="317" t="str">
        <f>+B150</f>
        <v>Ime i prezime</v>
      </c>
      <c r="C154" s="319"/>
      <c r="D154" s="559"/>
      <c r="E154" s="319"/>
      <c r="F154" s="338">
        <f>+F150+F152</f>
        <v>0</v>
      </c>
      <c r="G154" s="320">
        <f t="shared" ref="G154" si="119">SUM(I154:M154)</f>
        <v>0</v>
      </c>
      <c r="H154" s="338">
        <f t="shared" ref="H154:M154" si="120">+H150+H152</f>
        <v>0</v>
      </c>
      <c r="I154" s="338">
        <f t="shared" si="120"/>
        <v>0</v>
      </c>
      <c r="J154" s="338">
        <f t="shared" si="120"/>
        <v>0</v>
      </c>
      <c r="K154" s="338">
        <f t="shared" si="120"/>
        <v>0</v>
      </c>
      <c r="L154" s="338">
        <f t="shared" si="120"/>
        <v>0</v>
      </c>
      <c r="M154" s="338">
        <f t="shared" si="120"/>
        <v>0</v>
      </c>
      <c r="N154" s="321" t="str">
        <f t="shared" ref="N154" si="121">IF(E154="","",IF(E154="Nije ocijenjen","",IF(E154="Ocijenjen",IF(G154&lt;10,"Član 18. stav 7. Kriterija",(L154+(M154/2))/(G154)))))</f>
        <v/>
      </c>
      <c r="O154" s="322" t="str">
        <f t="shared" ref="O154" si="122">IF(E154="","",IF(E154="Nije ocijenjen","",IF(E154="Ocijenjen",IF(N154="Član 18. stav 7. Kriterija","",IF(N154&gt;0.4,0,IF(N154&gt;0.3,5,IF(N154&gt;0.2,10,IF(N154&gt;0.1,15,IF(N154&gt;0.05,20,IF(N154&lt;=0.05,25,))))))))))</f>
        <v/>
      </c>
      <c r="P154" s="321" t="str">
        <f t="shared" ref="P154" si="123">IF(E154="","",IF(E154="Nije ocijenjen","",IF(E154="Ocijenjen",IF(F154=0,"",((L154+K154+(M154/2))/(F154))))))</f>
        <v/>
      </c>
      <c r="Q154" s="322" t="str">
        <f t="shared" ref="Q154" si="124">IF(E154="","",IF(E154="Nije ocijenjen","",IF(E154="Ocijenjen",IF(P154&gt;0.2,0,IF(P154&gt;0.15,1,IF(P154&gt;0.1,2,IF(P154&gt;0.06,3,IF(P154&gt;0.03,4,IF(P154&lt;=0.03,5,)))))))))</f>
        <v/>
      </c>
      <c r="R154" s="307" t="str">
        <f t="shared" ref="R154" si="125">IF(E154="","",IF(E154="Nije ocijenjen","",IF(E154="Ocijenjen",IF(N154="Član 18. stav 7. Kriterija",Q154,O154+Q154))))</f>
        <v/>
      </c>
      <c r="S154" s="566" t="str">
        <f t="shared" ref="S154" si="126">IF(F154=0,"",IF(F154=0,1,0.83*((G154-L154-M154/2)/G154)+0.17*((F154-K154-L154-M154/2)/F154)))</f>
        <v/>
      </c>
      <c r="T154" s="220"/>
      <c r="U154" s="220"/>
    </row>
    <row r="155" spans="1:21" s="217" customFormat="1" x14ac:dyDescent="0.3">
      <c r="A155" s="244"/>
      <c r="B155" s="244"/>
      <c r="C155" s="244"/>
      <c r="D155" s="244"/>
      <c r="E155" s="244"/>
      <c r="F155" s="337"/>
      <c r="G155" s="335"/>
      <c r="H155" s="335"/>
      <c r="I155" s="335"/>
      <c r="J155" s="335"/>
      <c r="K155" s="335"/>
      <c r="L155" s="335"/>
      <c r="M155" s="335"/>
      <c r="O155" s="115"/>
      <c r="Q155" s="115"/>
      <c r="R155" s="220"/>
      <c r="S155" s="115"/>
      <c r="T155" s="115"/>
      <c r="U155" s="115"/>
    </row>
    <row r="156" spans="1:21" s="217" customFormat="1" x14ac:dyDescent="0.3">
      <c r="A156" s="686" t="s">
        <v>172</v>
      </c>
      <c r="B156" s="687"/>
      <c r="C156" s="687"/>
      <c r="D156" s="688"/>
      <c r="E156" s="308"/>
      <c r="F156" s="309"/>
      <c r="G156" s="309"/>
      <c r="H156" s="343"/>
      <c r="I156" s="343"/>
      <c r="J156" s="343"/>
      <c r="K156" s="343"/>
      <c r="L156" s="343"/>
      <c r="M156" s="309"/>
      <c r="N156" s="311"/>
      <c r="O156" s="311"/>
      <c r="P156" s="311"/>
      <c r="Q156" s="310"/>
      <c r="R156" s="310"/>
      <c r="S156" s="115"/>
      <c r="T156" s="115"/>
      <c r="U156" s="115"/>
    </row>
    <row r="157" spans="1:21" s="217" customFormat="1" x14ac:dyDescent="0.3">
      <c r="A157" s="306">
        <v>11</v>
      </c>
      <c r="B157" s="236" t="s">
        <v>85</v>
      </c>
      <c r="C157" s="236"/>
      <c r="D157" s="236"/>
      <c r="E157" s="236"/>
      <c r="F157" s="333"/>
      <c r="G157" s="237">
        <f t="shared" ref="G157" si="127">SUM(I157:M157)</f>
        <v>0</v>
      </c>
      <c r="H157" s="333"/>
      <c r="I157" s="333"/>
      <c r="J157" s="333"/>
      <c r="K157" s="333"/>
      <c r="L157" s="333"/>
      <c r="M157" s="333"/>
      <c r="N157" s="300"/>
      <c r="O157" s="301"/>
      <c r="P157" s="300"/>
      <c r="Q157" s="301"/>
      <c r="R157" s="302"/>
      <c r="S157" s="564" t="str">
        <f t="shared" ref="S157" si="128">IF(F157=0,"",IF(F157=0,1,0.83*((G157-L157-M157/2)/G157)+0.17*((F157-K157-L157-M157/2)/F157)))</f>
        <v/>
      </c>
      <c r="T157" s="115"/>
      <c r="U157" s="115"/>
    </row>
    <row r="158" spans="1:21" s="217" customFormat="1" x14ac:dyDescent="0.3">
      <c r="A158" s="686" t="s">
        <v>173</v>
      </c>
      <c r="B158" s="687"/>
      <c r="C158" s="687"/>
      <c r="D158" s="688"/>
      <c r="E158" s="312"/>
      <c r="F158" s="313"/>
      <c r="G158" s="313"/>
      <c r="H158" s="313"/>
      <c r="I158" s="313"/>
      <c r="J158" s="313"/>
      <c r="K158" s="313"/>
      <c r="L158" s="313"/>
      <c r="M158" s="313"/>
      <c r="N158" s="314"/>
      <c r="O158" s="315"/>
      <c r="P158" s="314"/>
      <c r="Q158" s="315"/>
      <c r="R158" s="324"/>
      <c r="S158" s="115"/>
      <c r="T158" s="115"/>
      <c r="U158" s="115"/>
    </row>
    <row r="159" spans="1:21" s="217" customFormat="1" x14ac:dyDescent="0.3">
      <c r="A159" s="303">
        <f>+A157</f>
        <v>11</v>
      </c>
      <c r="B159" s="304" t="str">
        <f>+B157</f>
        <v>Ime i prezime</v>
      </c>
      <c r="C159" s="236"/>
      <c r="D159" s="236"/>
      <c r="E159" s="236"/>
      <c r="F159" s="333"/>
      <c r="G159" s="237">
        <f t="shared" ref="G159" si="129">SUM(I159:M159)</f>
        <v>0</v>
      </c>
      <c r="H159" s="333"/>
      <c r="I159" s="333"/>
      <c r="J159" s="333"/>
      <c r="K159" s="333"/>
      <c r="L159" s="333"/>
      <c r="M159" s="333"/>
      <c r="N159" s="300"/>
      <c r="O159" s="301"/>
      <c r="P159" s="300"/>
      <c r="Q159" s="301"/>
      <c r="R159" s="302"/>
      <c r="S159" s="564" t="str">
        <f t="shared" ref="S159" si="130">IF(F159=0,"",IF(F159=0,1,0.83*((G159-L159-M159/2)/G159)+0.17*((F159-K159-L159-M159/2)/F159)))</f>
        <v/>
      </c>
      <c r="T159" s="115"/>
      <c r="U159" s="115"/>
    </row>
    <row r="160" spans="1:21" s="217" customFormat="1" ht="15.65" thickBot="1" x14ac:dyDescent="0.35">
      <c r="A160" s="299" t="s">
        <v>249</v>
      </c>
      <c r="B160" s="244"/>
      <c r="C160" s="244"/>
      <c r="D160" s="244"/>
      <c r="E160" s="244"/>
      <c r="F160" s="337"/>
      <c r="G160" s="335"/>
      <c r="H160" s="335"/>
      <c r="I160" s="335"/>
      <c r="J160" s="335"/>
      <c r="K160" s="335"/>
      <c r="L160" s="335"/>
      <c r="M160" s="335"/>
      <c r="O160" s="115"/>
      <c r="Q160" s="115"/>
      <c r="R160" s="220"/>
      <c r="S160" s="115"/>
      <c r="T160" s="115"/>
      <c r="U160" s="115"/>
    </row>
    <row r="161" spans="1:21" s="323" customFormat="1" ht="15.65" thickBot="1" x14ac:dyDescent="0.35">
      <c r="A161" s="316">
        <f>+A157</f>
        <v>11</v>
      </c>
      <c r="B161" s="317" t="str">
        <f>+B157</f>
        <v>Ime i prezime</v>
      </c>
      <c r="C161" s="319"/>
      <c r="D161" s="559"/>
      <c r="E161" s="319"/>
      <c r="F161" s="338">
        <f>+F157+F159</f>
        <v>0</v>
      </c>
      <c r="G161" s="320">
        <f t="shared" ref="G161" si="131">SUM(I161:M161)</f>
        <v>0</v>
      </c>
      <c r="H161" s="338">
        <f t="shared" ref="H161:M161" si="132">+H157+H159</f>
        <v>0</v>
      </c>
      <c r="I161" s="338">
        <f t="shared" si="132"/>
        <v>0</v>
      </c>
      <c r="J161" s="338">
        <f t="shared" si="132"/>
        <v>0</v>
      </c>
      <c r="K161" s="338">
        <f t="shared" si="132"/>
        <v>0</v>
      </c>
      <c r="L161" s="338">
        <f t="shared" si="132"/>
        <v>0</v>
      </c>
      <c r="M161" s="338">
        <f t="shared" si="132"/>
        <v>0</v>
      </c>
      <c r="N161" s="321" t="str">
        <f t="shared" ref="N161" si="133">IF(E161="","",IF(E161="Nije ocijenjen","",IF(E161="Ocijenjen",IF(G161&lt;10,"Član 18. stav 7. Kriterija",(L161+(M161/2))/(G161)))))</f>
        <v/>
      </c>
      <c r="O161" s="322" t="str">
        <f t="shared" ref="O161" si="134">IF(E161="","",IF(E161="Nije ocijenjen","",IF(E161="Ocijenjen",IF(N161="Član 18. stav 7. Kriterija","",IF(N161&gt;0.4,0,IF(N161&gt;0.3,5,IF(N161&gt;0.2,10,IF(N161&gt;0.1,15,IF(N161&gt;0.05,20,IF(N161&lt;=0.05,25,))))))))))</f>
        <v/>
      </c>
      <c r="P161" s="321" t="str">
        <f t="shared" ref="P161" si="135">IF(E161="","",IF(E161="Nije ocijenjen","",IF(E161="Ocijenjen",IF(F161=0,"",((L161+K161+(M161/2))/(F161))))))</f>
        <v/>
      </c>
      <c r="Q161" s="322" t="str">
        <f t="shared" ref="Q161" si="136">IF(E161="","",IF(E161="Nije ocijenjen","",IF(E161="Ocijenjen",IF(P161&gt;0.2,0,IF(P161&gt;0.15,1,IF(P161&gt;0.1,2,IF(P161&gt;0.06,3,IF(P161&gt;0.03,4,IF(P161&lt;=0.03,5,)))))))))</f>
        <v/>
      </c>
      <c r="R161" s="307" t="str">
        <f t="shared" ref="R161" si="137">IF(E161="","",IF(E161="Nije ocijenjen","",IF(E161="Ocijenjen",IF(N161="Član 18. stav 7. Kriterija",Q161,O161+Q161))))</f>
        <v/>
      </c>
      <c r="S161" s="566" t="str">
        <f t="shared" ref="S161" si="138">IF(F161=0,"",IF(F161=0,1,0.83*((G161-L161-M161/2)/G161)+0.17*((F161-K161-L161-M161/2)/F161)))</f>
        <v/>
      </c>
      <c r="T161" s="220"/>
      <c r="U161" s="220"/>
    </row>
    <row r="162" spans="1:21" s="217" customFormat="1" x14ac:dyDescent="0.3">
      <c r="A162" s="244"/>
      <c r="B162" s="244"/>
      <c r="C162" s="244"/>
      <c r="D162" s="244"/>
      <c r="E162" s="244"/>
      <c r="F162" s="337"/>
      <c r="G162" s="335"/>
      <c r="H162" s="335"/>
      <c r="I162" s="335"/>
      <c r="J162" s="335"/>
      <c r="K162" s="335"/>
      <c r="L162" s="335"/>
      <c r="M162" s="335"/>
      <c r="O162" s="115"/>
      <c r="Q162" s="115"/>
      <c r="R162" s="220"/>
      <c r="S162" s="115"/>
      <c r="T162" s="115"/>
      <c r="U162" s="115"/>
    </row>
    <row r="163" spans="1:21" s="217" customFormat="1" x14ac:dyDescent="0.3">
      <c r="A163" s="686" t="s">
        <v>172</v>
      </c>
      <c r="B163" s="687"/>
      <c r="C163" s="687"/>
      <c r="D163" s="688"/>
      <c r="E163" s="308"/>
      <c r="F163" s="309"/>
      <c r="G163" s="309"/>
      <c r="H163" s="343"/>
      <c r="I163" s="343"/>
      <c r="J163" s="343"/>
      <c r="K163" s="343"/>
      <c r="L163" s="343"/>
      <c r="M163" s="309"/>
      <c r="N163" s="311"/>
      <c r="O163" s="311"/>
      <c r="P163" s="311"/>
      <c r="Q163" s="310"/>
      <c r="R163" s="310"/>
      <c r="S163" s="115"/>
      <c r="T163" s="115"/>
      <c r="U163" s="115"/>
    </row>
    <row r="164" spans="1:21" s="217" customFormat="1" x14ac:dyDescent="0.3">
      <c r="A164" s="306">
        <v>12</v>
      </c>
      <c r="B164" s="236" t="s">
        <v>85</v>
      </c>
      <c r="C164" s="236"/>
      <c r="D164" s="236"/>
      <c r="E164" s="236"/>
      <c r="F164" s="333"/>
      <c r="G164" s="237">
        <f t="shared" ref="G164" si="139">SUM(I164:M164)</f>
        <v>0</v>
      </c>
      <c r="H164" s="333"/>
      <c r="I164" s="333"/>
      <c r="J164" s="333"/>
      <c r="K164" s="333"/>
      <c r="L164" s="333"/>
      <c r="M164" s="333"/>
      <c r="N164" s="300"/>
      <c r="O164" s="301"/>
      <c r="P164" s="300"/>
      <c r="Q164" s="301"/>
      <c r="R164" s="302"/>
      <c r="S164" s="564" t="str">
        <f t="shared" ref="S164" si="140">IF(F164=0,"",IF(F164=0,1,0.83*((G164-L164-M164/2)/G164)+0.17*((F164-K164-L164-M164/2)/F164)))</f>
        <v/>
      </c>
      <c r="T164" s="115"/>
      <c r="U164" s="115"/>
    </row>
    <row r="165" spans="1:21" s="217" customFormat="1" x14ac:dyDescent="0.3">
      <c r="A165" s="686" t="s">
        <v>173</v>
      </c>
      <c r="B165" s="687"/>
      <c r="C165" s="687"/>
      <c r="D165" s="688"/>
      <c r="E165" s="312"/>
      <c r="F165" s="313"/>
      <c r="G165" s="313"/>
      <c r="H165" s="313"/>
      <c r="I165" s="313"/>
      <c r="J165" s="313"/>
      <c r="K165" s="313"/>
      <c r="L165" s="313"/>
      <c r="M165" s="313"/>
      <c r="N165" s="314"/>
      <c r="O165" s="315"/>
      <c r="P165" s="314"/>
      <c r="Q165" s="315"/>
      <c r="R165" s="324"/>
      <c r="S165" s="115"/>
      <c r="T165" s="115"/>
      <c r="U165" s="115"/>
    </row>
    <row r="166" spans="1:21" s="217" customFormat="1" x14ac:dyDescent="0.3">
      <c r="A166" s="303">
        <f>+A164</f>
        <v>12</v>
      </c>
      <c r="B166" s="304" t="str">
        <f>+B164</f>
        <v>Ime i prezime</v>
      </c>
      <c r="C166" s="236"/>
      <c r="D166" s="236"/>
      <c r="E166" s="236"/>
      <c r="F166" s="333"/>
      <c r="G166" s="237">
        <f t="shared" ref="G166" si="141">SUM(I166:M166)</f>
        <v>0</v>
      </c>
      <c r="H166" s="333"/>
      <c r="I166" s="333"/>
      <c r="J166" s="333"/>
      <c r="K166" s="333"/>
      <c r="L166" s="333"/>
      <c r="M166" s="333"/>
      <c r="N166" s="300"/>
      <c r="O166" s="301"/>
      <c r="P166" s="300"/>
      <c r="Q166" s="301"/>
      <c r="R166" s="302"/>
      <c r="S166" s="564" t="str">
        <f t="shared" ref="S166" si="142">IF(F166=0,"",IF(F166=0,1,0.83*((G166-L166-M166/2)/G166)+0.17*((F166-K166-L166-M166/2)/F166)))</f>
        <v/>
      </c>
      <c r="T166" s="115"/>
      <c r="U166" s="115"/>
    </row>
    <row r="167" spans="1:21" s="217" customFormat="1" ht="15.65" thickBot="1" x14ac:dyDescent="0.35">
      <c r="A167" s="299" t="s">
        <v>249</v>
      </c>
      <c r="B167" s="244"/>
      <c r="C167" s="244"/>
      <c r="D167" s="244"/>
      <c r="E167" s="244"/>
      <c r="F167" s="337"/>
      <c r="G167" s="335"/>
      <c r="H167" s="335"/>
      <c r="I167" s="335"/>
      <c r="J167" s="335"/>
      <c r="K167" s="335"/>
      <c r="L167" s="335"/>
      <c r="M167" s="335"/>
      <c r="O167" s="115"/>
      <c r="Q167" s="115"/>
      <c r="R167" s="220"/>
      <c r="S167" s="115"/>
      <c r="T167" s="115"/>
      <c r="U167" s="115"/>
    </row>
    <row r="168" spans="1:21" s="323" customFormat="1" ht="15.65" thickBot="1" x14ac:dyDescent="0.35">
      <c r="A168" s="316">
        <f>+A164</f>
        <v>12</v>
      </c>
      <c r="B168" s="317" t="str">
        <f>+B164</f>
        <v>Ime i prezime</v>
      </c>
      <c r="C168" s="319"/>
      <c r="D168" s="559"/>
      <c r="E168" s="319"/>
      <c r="F168" s="338">
        <f>+F164+F166</f>
        <v>0</v>
      </c>
      <c r="G168" s="320">
        <f t="shared" ref="G168" si="143">SUM(I168:M168)</f>
        <v>0</v>
      </c>
      <c r="H168" s="338">
        <f t="shared" ref="H168:M168" si="144">+H164+H166</f>
        <v>0</v>
      </c>
      <c r="I168" s="338">
        <f t="shared" si="144"/>
        <v>0</v>
      </c>
      <c r="J168" s="338">
        <f t="shared" si="144"/>
        <v>0</v>
      </c>
      <c r="K168" s="338">
        <f t="shared" si="144"/>
        <v>0</v>
      </c>
      <c r="L168" s="338">
        <f t="shared" si="144"/>
        <v>0</v>
      </c>
      <c r="M168" s="338">
        <f t="shared" si="144"/>
        <v>0</v>
      </c>
      <c r="N168" s="321" t="str">
        <f t="shared" ref="N168" si="145">IF(E168="","",IF(E168="Nije ocijenjen","",IF(E168="Ocijenjen",IF(G168&lt;10,"Član 18. stav 7. Kriterija",(L168+(M168/2))/(G168)))))</f>
        <v/>
      </c>
      <c r="O168" s="322" t="str">
        <f t="shared" ref="O168" si="146">IF(E168="","",IF(E168="Nije ocijenjen","",IF(E168="Ocijenjen",IF(N168="Član 18. stav 7. Kriterija","",IF(N168&gt;0.4,0,IF(N168&gt;0.3,5,IF(N168&gt;0.2,10,IF(N168&gt;0.1,15,IF(N168&gt;0.05,20,IF(N168&lt;=0.05,25,))))))))))</f>
        <v/>
      </c>
      <c r="P168" s="321" t="str">
        <f t="shared" ref="P168" si="147">IF(E168="","",IF(E168="Nije ocijenjen","",IF(E168="Ocijenjen",IF(F168=0,"",((L168+K168+(M168/2))/(F168))))))</f>
        <v/>
      </c>
      <c r="Q168" s="322" t="str">
        <f t="shared" ref="Q168" si="148">IF(E168="","",IF(E168="Nije ocijenjen","",IF(E168="Ocijenjen",IF(P168&gt;0.2,0,IF(P168&gt;0.15,1,IF(P168&gt;0.1,2,IF(P168&gt;0.06,3,IF(P168&gt;0.03,4,IF(P168&lt;=0.03,5,)))))))))</f>
        <v/>
      </c>
      <c r="R168" s="307" t="str">
        <f t="shared" ref="R168" si="149">IF(E168="","",IF(E168="Nije ocijenjen","",IF(E168="Ocijenjen",IF(N168="Član 18. stav 7. Kriterija",Q168,O168+Q168))))</f>
        <v/>
      </c>
      <c r="S168" s="566" t="str">
        <f t="shared" ref="S168" si="150">IF(F168=0,"",IF(F168=0,1,0.83*((G168-L168-M168/2)/G168)+0.17*((F168-K168-L168-M168/2)/F168)))</f>
        <v/>
      </c>
      <c r="T168" s="220"/>
      <c r="U168" s="220"/>
    </row>
    <row r="169" spans="1:21" s="217" customFormat="1" x14ac:dyDescent="0.3">
      <c r="A169" s="244"/>
      <c r="B169" s="244"/>
      <c r="C169" s="244"/>
      <c r="D169" s="244"/>
      <c r="E169" s="244"/>
      <c r="F169" s="337"/>
      <c r="G169" s="335"/>
      <c r="H169" s="335"/>
      <c r="I169" s="335"/>
      <c r="J169" s="335"/>
      <c r="K169" s="335"/>
      <c r="L169" s="335"/>
      <c r="M169" s="335"/>
      <c r="O169" s="115"/>
      <c r="Q169" s="115"/>
      <c r="R169" s="220"/>
      <c r="S169" s="115"/>
      <c r="T169" s="115"/>
      <c r="U169" s="115"/>
    </row>
    <row r="170" spans="1:21" s="217" customFormat="1" x14ac:dyDescent="0.3">
      <c r="A170" s="686" t="s">
        <v>172</v>
      </c>
      <c r="B170" s="687"/>
      <c r="C170" s="687"/>
      <c r="D170" s="688"/>
      <c r="E170" s="308"/>
      <c r="F170" s="309"/>
      <c r="G170" s="309"/>
      <c r="H170" s="343"/>
      <c r="I170" s="343"/>
      <c r="J170" s="343"/>
      <c r="K170" s="343"/>
      <c r="L170" s="343"/>
      <c r="M170" s="309"/>
      <c r="N170" s="311"/>
      <c r="O170" s="311"/>
      <c r="P170" s="311"/>
      <c r="Q170" s="310"/>
      <c r="R170" s="310"/>
      <c r="S170" s="115"/>
      <c r="T170" s="115"/>
      <c r="U170" s="115"/>
    </row>
    <row r="171" spans="1:21" s="217" customFormat="1" x14ac:dyDescent="0.3">
      <c r="A171" s="306">
        <v>13</v>
      </c>
      <c r="B171" s="236" t="s">
        <v>85</v>
      </c>
      <c r="C171" s="236"/>
      <c r="D171" s="236"/>
      <c r="E171" s="236"/>
      <c r="F171" s="333"/>
      <c r="G171" s="237">
        <f t="shared" ref="G171" si="151">SUM(I171:M171)</f>
        <v>0</v>
      </c>
      <c r="H171" s="333"/>
      <c r="I171" s="333"/>
      <c r="J171" s="333"/>
      <c r="K171" s="333"/>
      <c r="L171" s="333"/>
      <c r="M171" s="333"/>
      <c r="N171" s="300"/>
      <c r="O171" s="301"/>
      <c r="P171" s="300"/>
      <c r="Q171" s="301"/>
      <c r="R171" s="302"/>
      <c r="S171" s="564" t="str">
        <f t="shared" ref="S171" si="152">IF(F171=0,"",IF(F171=0,1,0.83*((G171-L171-M171/2)/G171)+0.17*((F171-K171-L171-M171/2)/F171)))</f>
        <v/>
      </c>
      <c r="T171" s="115"/>
      <c r="U171" s="115"/>
    </row>
    <row r="172" spans="1:21" s="217" customFormat="1" x14ac:dyDescent="0.3">
      <c r="A172" s="686" t="s">
        <v>173</v>
      </c>
      <c r="B172" s="687"/>
      <c r="C172" s="687"/>
      <c r="D172" s="688"/>
      <c r="E172" s="312"/>
      <c r="F172" s="313"/>
      <c r="G172" s="313"/>
      <c r="H172" s="313"/>
      <c r="I172" s="313"/>
      <c r="J172" s="313"/>
      <c r="K172" s="313"/>
      <c r="L172" s="313"/>
      <c r="M172" s="313"/>
      <c r="N172" s="314"/>
      <c r="O172" s="315"/>
      <c r="P172" s="314"/>
      <c r="Q172" s="315"/>
      <c r="R172" s="324"/>
      <c r="S172" s="115"/>
      <c r="T172" s="115"/>
      <c r="U172" s="115"/>
    </row>
    <row r="173" spans="1:21" s="217" customFormat="1" x14ac:dyDescent="0.3">
      <c r="A173" s="303">
        <f>+A171</f>
        <v>13</v>
      </c>
      <c r="B173" s="304" t="str">
        <f>+B171</f>
        <v>Ime i prezime</v>
      </c>
      <c r="C173" s="236"/>
      <c r="D173" s="236"/>
      <c r="E173" s="236"/>
      <c r="F173" s="333"/>
      <c r="G173" s="237">
        <f t="shared" ref="G173" si="153">SUM(I173:M173)</f>
        <v>0</v>
      </c>
      <c r="H173" s="333"/>
      <c r="I173" s="333"/>
      <c r="J173" s="333"/>
      <c r="K173" s="333"/>
      <c r="L173" s="333"/>
      <c r="M173" s="333"/>
      <c r="N173" s="300"/>
      <c r="O173" s="301"/>
      <c r="P173" s="300"/>
      <c r="Q173" s="301"/>
      <c r="R173" s="302"/>
      <c r="S173" s="564" t="str">
        <f t="shared" ref="S173" si="154">IF(F173=0,"",IF(F173=0,1,0.83*((G173-L173-M173/2)/G173)+0.17*((F173-K173-L173-M173/2)/F173)))</f>
        <v/>
      </c>
      <c r="T173" s="115"/>
      <c r="U173" s="115"/>
    </row>
    <row r="174" spans="1:21" s="217" customFormat="1" ht="15.65" thickBot="1" x14ac:dyDescent="0.35">
      <c r="A174" s="299" t="s">
        <v>249</v>
      </c>
      <c r="B174" s="244"/>
      <c r="C174" s="244"/>
      <c r="D174" s="244"/>
      <c r="E174" s="244"/>
      <c r="F174" s="337"/>
      <c r="G174" s="335"/>
      <c r="H174" s="335"/>
      <c r="I174" s="335"/>
      <c r="J174" s="335"/>
      <c r="K174" s="335"/>
      <c r="L174" s="335"/>
      <c r="M174" s="335"/>
      <c r="O174" s="115"/>
      <c r="Q174" s="115"/>
      <c r="R174" s="220"/>
      <c r="S174" s="115"/>
      <c r="T174" s="115"/>
      <c r="U174" s="115"/>
    </row>
    <row r="175" spans="1:21" s="323" customFormat="1" ht="15.65" thickBot="1" x14ac:dyDescent="0.35">
      <c r="A175" s="316">
        <f>+A171</f>
        <v>13</v>
      </c>
      <c r="B175" s="317" t="str">
        <f>+B171</f>
        <v>Ime i prezime</v>
      </c>
      <c r="C175" s="319"/>
      <c r="D175" s="559"/>
      <c r="E175" s="319"/>
      <c r="F175" s="338">
        <f>+F171+F173</f>
        <v>0</v>
      </c>
      <c r="G175" s="320">
        <f t="shared" ref="G175" si="155">SUM(I175:M175)</f>
        <v>0</v>
      </c>
      <c r="H175" s="338">
        <f t="shared" ref="H175:M175" si="156">+H171+H173</f>
        <v>0</v>
      </c>
      <c r="I175" s="338">
        <f t="shared" si="156"/>
        <v>0</v>
      </c>
      <c r="J175" s="338">
        <f t="shared" si="156"/>
        <v>0</v>
      </c>
      <c r="K175" s="338">
        <f t="shared" si="156"/>
        <v>0</v>
      </c>
      <c r="L175" s="338">
        <f t="shared" si="156"/>
        <v>0</v>
      </c>
      <c r="M175" s="338">
        <f t="shared" si="156"/>
        <v>0</v>
      </c>
      <c r="N175" s="321" t="str">
        <f t="shared" ref="N175" si="157">IF(E175="","",IF(E175="Nije ocijenjen","",IF(E175="Ocijenjen",IF(G175&lt;10,"Član 18. stav 7. Kriterija",(L175+(M175/2))/(G175)))))</f>
        <v/>
      </c>
      <c r="O175" s="322" t="str">
        <f t="shared" ref="O175" si="158">IF(E175="","",IF(E175="Nije ocijenjen","",IF(E175="Ocijenjen",IF(N175="Član 18. stav 7. Kriterija","",IF(N175&gt;0.4,0,IF(N175&gt;0.3,5,IF(N175&gt;0.2,10,IF(N175&gt;0.1,15,IF(N175&gt;0.05,20,IF(N175&lt;=0.05,25,))))))))))</f>
        <v/>
      </c>
      <c r="P175" s="321" t="str">
        <f t="shared" ref="P175" si="159">IF(E175="","",IF(E175="Nije ocijenjen","",IF(E175="Ocijenjen",IF(F175=0,"",((L175+K175+(M175/2))/(F175))))))</f>
        <v/>
      </c>
      <c r="Q175" s="322" t="str">
        <f t="shared" ref="Q175" si="160">IF(E175="","",IF(E175="Nije ocijenjen","",IF(E175="Ocijenjen",IF(P175&gt;0.2,0,IF(P175&gt;0.15,1,IF(P175&gt;0.1,2,IF(P175&gt;0.06,3,IF(P175&gt;0.03,4,IF(P175&lt;=0.03,5,)))))))))</f>
        <v/>
      </c>
      <c r="R175" s="307" t="str">
        <f t="shared" ref="R175" si="161">IF(E175="","",IF(E175="Nije ocijenjen","",IF(E175="Ocijenjen",IF(N175="Član 18. stav 7. Kriterija",Q175,O175+Q175))))</f>
        <v/>
      </c>
      <c r="S175" s="566" t="str">
        <f t="shared" ref="S175" si="162">IF(F175=0,"",IF(F175=0,1,0.83*((G175-L175-M175/2)/G175)+0.17*((F175-K175-L175-M175/2)/F175)))</f>
        <v/>
      </c>
      <c r="T175" s="220"/>
      <c r="U175" s="220"/>
    </row>
    <row r="176" spans="1:21" s="217" customFormat="1" x14ac:dyDescent="0.3">
      <c r="A176" s="244"/>
      <c r="B176" s="244"/>
      <c r="C176" s="244"/>
      <c r="D176" s="244"/>
      <c r="E176" s="244"/>
      <c r="F176" s="337"/>
      <c r="G176" s="335"/>
      <c r="H176" s="335"/>
      <c r="I176" s="335"/>
      <c r="J176" s="335"/>
      <c r="K176" s="335"/>
      <c r="L176" s="335"/>
      <c r="M176" s="335"/>
      <c r="O176" s="115"/>
      <c r="Q176" s="115"/>
      <c r="R176" s="220"/>
      <c r="S176" s="115"/>
      <c r="T176" s="115"/>
      <c r="U176" s="115"/>
    </row>
    <row r="177" spans="1:21" s="217" customFormat="1" x14ac:dyDescent="0.3">
      <c r="A177" s="686" t="s">
        <v>172</v>
      </c>
      <c r="B177" s="687"/>
      <c r="C177" s="687"/>
      <c r="D177" s="688"/>
      <c r="E177" s="308"/>
      <c r="F177" s="309"/>
      <c r="G177" s="309"/>
      <c r="H177" s="343"/>
      <c r="I177" s="343"/>
      <c r="J177" s="343"/>
      <c r="K177" s="343"/>
      <c r="L177" s="343"/>
      <c r="M177" s="309"/>
      <c r="N177" s="311"/>
      <c r="O177" s="311"/>
      <c r="P177" s="311"/>
      <c r="Q177" s="310"/>
      <c r="R177" s="310"/>
      <c r="S177" s="115"/>
      <c r="T177" s="115"/>
      <c r="U177" s="115"/>
    </row>
    <row r="178" spans="1:21" s="217" customFormat="1" x14ac:dyDescent="0.3">
      <c r="A178" s="306">
        <v>14</v>
      </c>
      <c r="B178" s="236" t="s">
        <v>85</v>
      </c>
      <c r="C178" s="236"/>
      <c r="D178" s="236"/>
      <c r="E178" s="236"/>
      <c r="F178" s="333"/>
      <c r="G178" s="237">
        <f t="shared" ref="G178" si="163">SUM(I178:M178)</f>
        <v>0</v>
      </c>
      <c r="H178" s="333"/>
      <c r="I178" s="333"/>
      <c r="J178" s="333"/>
      <c r="K178" s="333"/>
      <c r="L178" s="333"/>
      <c r="M178" s="333"/>
      <c r="N178" s="300"/>
      <c r="O178" s="301"/>
      <c r="P178" s="300"/>
      <c r="Q178" s="301"/>
      <c r="R178" s="302"/>
      <c r="S178" s="564" t="str">
        <f t="shared" ref="S178" si="164">IF(F178=0,"",IF(F178=0,1,0.83*((G178-L178-M178/2)/G178)+0.17*((F178-K178-L178-M178/2)/F178)))</f>
        <v/>
      </c>
      <c r="T178" s="115"/>
      <c r="U178" s="115"/>
    </row>
    <row r="179" spans="1:21" s="217" customFormat="1" x14ac:dyDescent="0.3">
      <c r="A179" s="686" t="s">
        <v>173</v>
      </c>
      <c r="B179" s="687"/>
      <c r="C179" s="687"/>
      <c r="D179" s="688"/>
      <c r="E179" s="312"/>
      <c r="F179" s="313"/>
      <c r="G179" s="313"/>
      <c r="H179" s="313"/>
      <c r="I179" s="313"/>
      <c r="J179" s="313"/>
      <c r="K179" s="313"/>
      <c r="L179" s="313"/>
      <c r="M179" s="313"/>
      <c r="N179" s="314"/>
      <c r="O179" s="315"/>
      <c r="P179" s="314"/>
      <c r="Q179" s="315"/>
      <c r="R179" s="324"/>
      <c r="S179" s="115"/>
      <c r="T179" s="115"/>
      <c r="U179" s="115"/>
    </row>
    <row r="180" spans="1:21" s="217" customFormat="1" x14ac:dyDescent="0.3">
      <c r="A180" s="303">
        <f>+A178</f>
        <v>14</v>
      </c>
      <c r="B180" s="304" t="str">
        <f>+B178</f>
        <v>Ime i prezime</v>
      </c>
      <c r="C180" s="236"/>
      <c r="D180" s="236"/>
      <c r="E180" s="236"/>
      <c r="F180" s="333"/>
      <c r="G180" s="237">
        <f t="shared" ref="G180" si="165">SUM(I180:M180)</f>
        <v>0</v>
      </c>
      <c r="H180" s="333"/>
      <c r="I180" s="333"/>
      <c r="J180" s="333"/>
      <c r="K180" s="333"/>
      <c r="L180" s="333"/>
      <c r="M180" s="333"/>
      <c r="N180" s="300"/>
      <c r="O180" s="301"/>
      <c r="P180" s="300"/>
      <c r="Q180" s="301"/>
      <c r="R180" s="302"/>
      <c r="S180" s="564" t="str">
        <f t="shared" ref="S180" si="166">IF(F180=0,"",IF(F180=0,1,0.83*((G180-L180-M180/2)/G180)+0.17*((F180-K180-L180-M180/2)/F180)))</f>
        <v/>
      </c>
      <c r="T180" s="115"/>
      <c r="U180" s="115"/>
    </row>
    <row r="181" spans="1:21" s="217" customFormat="1" ht="15.65" thickBot="1" x14ac:dyDescent="0.35">
      <c r="A181" s="299" t="s">
        <v>249</v>
      </c>
      <c r="B181" s="244"/>
      <c r="C181" s="244"/>
      <c r="D181" s="244"/>
      <c r="E181" s="244"/>
      <c r="F181" s="337"/>
      <c r="G181" s="335"/>
      <c r="H181" s="335"/>
      <c r="I181" s="335"/>
      <c r="J181" s="335"/>
      <c r="K181" s="335"/>
      <c r="L181" s="335"/>
      <c r="M181" s="335"/>
      <c r="O181" s="115"/>
      <c r="Q181" s="115"/>
      <c r="R181" s="220"/>
      <c r="S181" s="115"/>
      <c r="T181" s="115"/>
      <c r="U181" s="115"/>
    </row>
    <row r="182" spans="1:21" s="323" customFormat="1" ht="15.65" thickBot="1" x14ac:dyDescent="0.35">
      <c r="A182" s="316">
        <f>+A178</f>
        <v>14</v>
      </c>
      <c r="B182" s="317" t="str">
        <f>+B178</f>
        <v>Ime i prezime</v>
      </c>
      <c r="C182" s="319"/>
      <c r="D182" s="559"/>
      <c r="E182" s="319"/>
      <c r="F182" s="338">
        <f>+F178+F180</f>
        <v>0</v>
      </c>
      <c r="G182" s="320">
        <f t="shared" ref="G182" si="167">SUM(I182:M182)</f>
        <v>0</v>
      </c>
      <c r="H182" s="338">
        <f t="shared" ref="H182:M182" si="168">+H178+H180</f>
        <v>0</v>
      </c>
      <c r="I182" s="338">
        <f t="shared" si="168"/>
        <v>0</v>
      </c>
      <c r="J182" s="338">
        <f t="shared" si="168"/>
        <v>0</v>
      </c>
      <c r="K182" s="338">
        <f t="shared" si="168"/>
        <v>0</v>
      </c>
      <c r="L182" s="338">
        <f t="shared" si="168"/>
        <v>0</v>
      </c>
      <c r="M182" s="338">
        <f t="shared" si="168"/>
        <v>0</v>
      </c>
      <c r="N182" s="321" t="str">
        <f t="shared" ref="N182" si="169">IF(E182="","",IF(E182="Nije ocijenjen","",IF(E182="Ocijenjen",IF(G182&lt;10,"Član 18. stav 7. Kriterija",(L182+(M182/2))/(G182)))))</f>
        <v/>
      </c>
      <c r="O182" s="322" t="str">
        <f t="shared" ref="O182" si="170">IF(E182="","",IF(E182="Nije ocijenjen","",IF(E182="Ocijenjen",IF(N182="Član 18. stav 7. Kriterija","",IF(N182&gt;0.4,0,IF(N182&gt;0.3,5,IF(N182&gt;0.2,10,IF(N182&gt;0.1,15,IF(N182&gt;0.05,20,IF(N182&lt;=0.05,25,))))))))))</f>
        <v/>
      </c>
      <c r="P182" s="321" t="str">
        <f t="shared" ref="P182" si="171">IF(E182="","",IF(E182="Nije ocijenjen","",IF(E182="Ocijenjen",IF(F182=0,"",((L182+K182+(M182/2))/(F182))))))</f>
        <v/>
      </c>
      <c r="Q182" s="322" t="str">
        <f t="shared" ref="Q182" si="172">IF(E182="","",IF(E182="Nije ocijenjen","",IF(E182="Ocijenjen",IF(P182&gt;0.2,0,IF(P182&gt;0.15,1,IF(P182&gt;0.1,2,IF(P182&gt;0.06,3,IF(P182&gt;0.03,4,IF(P182&lt;=0.03,5,)))))))))</f>
        <v/>
      </c>
      <c r="R182" s="307" t="str">
        <f t="shared" ref="R182" si="173">IF(E182="","",IF(E182="Nije ocijenjen","",IF(E182="Ocijenjen",IF(N182="Član 18. stav 7. Kriterija",Q182,O182+Q182))))</f>
        <v/>
      </c>
      <c r="S182" s="566" t="str">
        <f t="shared" ref="S182" si="174">IF(F182=0,"",IF(F182=0,1,0.83*((G182-L182-M182/2)/G182)+0.17*((F182-K182-L182-M182/2)/F182)))</f>
        <v/>
      </c>
      <c r="T182" s="220"/>
      <c r="U182" s="220"/>
    </row>
    <row r="183" spans="1:21" s="217" customFormat="1" x14ac:dyDescent="0.3">
      <c r="A183" s="244"/>
      <c r="B183" s="244"/>
      <c r="C183" s="244"/>
      <c r="D183" s="244"/>
      <c r="E183" s="244"/>
      <c r="F183" s="337"/>
      <c r="G183" s="335"/>
      <c r="H183" s="335"/>
      <c r="I183" s="335"/>
      <c r="J183" s="335"/>
      <c r="K183" s="335"/>
      <c r="L183" s="335"/>
      <c r="M183" s="335"/>
      <c r="O183" s="115"/>
      <c r="Q183" s="115"/>
      <c r="R183" s="220"/>
      <c r="S183" s="115"/>
      <c r="T183" s="115"/>
      <c r="U183" s="115"/>
    </row>
    <row r="184" spans="1:21" s="217" customFormat="1" x14ac:dyDescent="0.3">
      <c r="A184" s="686" t="s">
        <v>172</v>
      </c>
      <c r="B184" s="687"/>
      <c r="C184" s="687"/>
      <c r="D184" s="688"/>
      <c r="E184" s="308"/>
      <c r="F184" s="309"/>
      <c r="G184" s="309"/>
      <c r="H184" s="343"/>
      <c r="I184" s="343"/>
      <c r="J184" s="343"/>
      <c r="K184" s="343"/>
      <c r="L184" s="343"/>
      <c r="M184" s="309"/>
      <c r="N184" s="311"/>
      <c r="O184" s="311"/>
      <c r="P184" s="311"/>
      <c r="Q184" s="310"/>
      <c r="R184" s="310"/>
      <c r="S184" s="115"/>
      <c r="T184" s="115"/>
      <c r="U184" s="115"/>
    </row>
    <row r="185" spans="1:21" s="217" customFormat="1" x14ac:dyDescent="0.3">
      <c r="A185" s="306">
        <v>15</v>
      </c>
      <c r="B185" s="236" t="s">
        <v>85</v>
      </c>
      <c r="C185" s="236"/>
      <c r="D185" s="236"/>
      <c r="E185" s="236"/>
      <c r="F185" s="333"/>
      <c r="G185" s="237">
        <f t="shared" ref="G185" si="175">SUM(I185:M185)</f>
        <v>0</v>
      </c>
      <c r="H185" s="333"/>
      <c r="I185" s="333"/>
      <c r="J185" s="333"/>
      <c r="K185" s="333"/>
      <c r="L185" s="333"/>
      <c r="M185" s="333"/>
      <c r="N185" s="300"/>
      <c r="O185" s="301"/>
      <c r="P185" s="300"/>
      <c r="Q185" s="301"/>
      <c r="R185" s="302"/>
      <c r="S185" s="564" t="str">
        <f t="shared" ref="S185" si="176">IF(F185=0,"",IF(F185=0,1,0.83*((G185-L185-M185/2)/G185)+0.17*((F185-K185-L185-M185/2)/F185)))</f>
        <v/>
      </c>
      <c r="T185" s="115"/>
      <c r="U185" s="115"/>
    </row>
    <row r="186" spans="1:21" s="217" customFormat="1" x14ac:dyDescent="0.3">
      <c r="A186" s="686" t="s">
        <v>173</v>
      </c>
      <c r="B186" s="687"/>
      <c r="C186" s="687"/>
      <c r="D186" s="688"/>
      <c r="E186" s="312"/>
      <c r="F186" s="313"/>
      <c r="G186" s="313"/>
      <c r="H186" s="313"/>
      <c r="I186" s="313"/>
      <c r="J186" s="313"/>
      <c r="K186" s="313"/>
      <c r="L186" s="313"/>
      <c r="M186" s="313"/>
      <c r="N186" s="314"/>
      <c r="O186" s="315"/>
      <c r="P186" s="314"/>
      <c r="Q186" s="315"/>
      <c r="R186" s="324"/>
      <c r="S186" s="115"/>
      <c r="T186" s="115"/>
      <c r="U186" s="115"/>
    </row>
    <row r="187" spans="1:21" s="217" customFormat="1" x14ac:dyDescent="0.3">
      <c r="A187" s="303">
        <f>+A185</f>
        <v>15</v>
      </c>
      <c r="B187" s="304" t="str">
        <f>+B185</f>
        <v>Ime i prezime</v>
      </c>
      <c r="C187" s="236"/>
      <c r="D187" s="236"/>
      <c r="E187" s="236"/>
      <c r="F187" s="333"/>
      <c r="G187" s="237">
        <f t="shared" ref="G187" si="177">SUM(I187:M187)</f>
        <v>0</v>
      </c>
      <c r="H187" s="333"/>
      <c r="I187" s="333"/>
      <c r="J187" s="333"/>
      <c r="K187" s="333"/>
      <c r="L187" s="333"/>
      <c r="M187" s="333"/>
      <c r="N187" s="300"/>
      <c r="O187" s="301"/>
      <c r="P187" s="300"/>
      <c r="Q187" s="301"/>
      <c r="R187" s="302"/>
      <c r="S187" s="564" t="str">
        <f t="shared" ref="S187" si="178">IF(F187=0,"",IF(F187=0,1,0.83*((G187-L187-M187/2)/G187)+0.17*((F187-K187-L187-M187/2)/F187)))</f>
        <v/>
      </c>
      <c r="T187" s="115"/>
      <c r="U187" s="115"/>
    </row>
    <row r="188" spans="1:21" s="217" customFormat="1" ht="15.65" thickBot="1" x14ac:dyDescent="0.35">
      <c r="A188" s="299" t="s">
        <v>249</v>
      </c>
      <c r="B188" s="244"/>
      <c r="C188" s="244"/>
      <c r="D188" s="244"/>
      <c r="E188" s="244"/>
      <c r="F188" s="337"/>
      <c r="G188" s="335"/>
      <c r="H188" s="335"/>
      <c r="I188" s="335"/>
      <c r="J188" s="335"/>
      <c r="K188" s="335"/>
      <c r="L188" s="335"/>
      <c r="M188" s="335"/>
      <c r="O188" s="115"/>
      <c r="Q188" s="115"/>
      <c r="R188" s="220"/>
      <c r="S188" s="115"/>
      <c r="T188" s="115"/>
      <c r="U188" s="115"/>
    </row>
    <row r="189" spans="1:21" s="323" customFormat="1" ht="15.65" thickBot="1" x14ac:dyDescent="0.35">
      <c r="A189" s="316">
        <f>+A185</f>
        <v>15</v>
      </c>
      <c r="B189" s="317" t="str">
        <f>+B185</f>
        <v>Ime i prezime</v>
      </c>
      <c r="C189" s="319"/>
      <c r="D189" s="559"/>
      <c r="E189" s="319"/>
      <c r="F189" s="338">
        <f>+F185+F187</f>
        <v>0</v>
      </c>
      <c r="G189" s="320">
        <f t="shared" ref="G189" si="179">SUM(I189:M189)</f>
        <v>0</v>
      </c>
      <c r="H189" s="338">
        <f t="shared" ref="H189:M189" si="180">+H185+H187</f>
        <v>0</v>
      </c>
      <c r="I189" s="338">
        <f t="shared" si="180"/>
        <v>0</v>
      </c>
      <c r="J189" s="338">
        <f t="shared" si="180"/>
        <v>0</v>
      </c>
      <c r="K189" s="338">
        <f t="shared" si="180"/>
        <v>0</v>
      </c>
      <c r="L189" s="338">
        <f t="shared" si="180"/>
        <v>0</v>
      </c>
      <c r="M189" s="338">
        <f t="shared" si="180"/>
        <v>0</v>
      </c>
      <c r="N189" s="321" t="str">
        <f t="shared" ref="N189" si="181">IF(E189="","",IF(E189="Nije ocijenjen","",IF(E189="Ocijenjen",IF(G189&lt;10,"Član 18. stav 7. Kriterija",(L189+(M189/2))/(G189)))))</f>
        <v/>
      </c>
      <c r="O189" s="322" t="str">
        <f t="shared" ref="O189" si="182">IF(E189="","",IF(E189="Nije ocijenjen","",IF(E189="Ocijenjen",IF(N189="Član 18. stav 7. Kriterija","",IF(N189&gt;0.4,0,IF(N189&gt;0.3,5,IF(N189&gt;0.2,10,IF(N189&gt;0.1,15,IF(N189&gt;0.05,20,IF(N189&lt;=0.05,25,))))))))))</f>
        <v/>
      </c>
      <c r="P189" s="321" t="str">
        <f t="shared" ref="P189" si="183">IF(E189="","",IF(E189="Nije ocijenjen","",IF(E189="Ocijenjen",IF(F189=0,"",((L189+K189+(M189/2))/(F189))))))</f>
        <v/>
      </c>
      <c r="Q189" s="322" t="str">
        <f t="shared" ref="Q189" si="184">IF(E189="","",IF(E189="Nije ocijenjen","",IF(E189="Ocijenjen",IF(P189&gt;0.2,0,IF(P189&gt;0.15,1,IF(P189&gt;0.1,2,IF(P189&gt;0.06,3,IF(P189&gt;0.03,4,IF(P189&lt;=0.03,5,)))))))))</f>
        <v/>
      </c>
      <c r="R189" s="307" t="str">
        <f t="shared" ref="R189" si="185">IF(E189="","",IF(E189="Nije ocijenjen","",IF(E189="Ocijenjen",IF(N189="Član 18. stav 7. Kriterija",Q189,O189+Q189))))</f>
        <v/>
      </c>
      <c r="S189" s="566" t="str">
        <f t="shared" ref="S189" si="186">IF(F189=0,"",IF(F189=0,1,0.83*((G189-L189-M189/2)/G189)+0.17*((F189-K189-L189-M189/2)/F189)))</f>
        <v/>
      </c>
      <c r="T189" s="220"/>
      <c r="U189" s="220"/>
    </row>
    <row r="190" spans="1:21" s="217" customFormat="1" x14ac:dyDescent="0.3">
      <c r="A190" s="244"/>
      <c r="B190" s="244"/>
      <c r="C190" s="244"/>
      <c r="D190" s="244"/>
      <c r="E190" s="244"/>
      <c r="F190" s="337"/>
      <c r="G190" s="335"/>
      <c r="H190" s="335"/>
      <c r="I190" s="335"/>
      <c r="J190" s="335"/>
      <c r="K190" s="335"/>
      <c r="L190" s="335"/>
      <c r="M190" s="335"/>
      <c r="O190" s="115"/>
      <c r="Q190" s="115"/>
      <c r="R190" s="220"/>
      <c r="S190" s="115"/>
      <c r="T190" s="115"/>
      <c r="U190" s="115"/>
    </row>
    <row r="191" spans="1:21" s="217" customFormat="1" x14ac:dyDescent="0.3">
      <c r="A191" s="686" t="s">
        <v>172</v>
      </c>
      <c r="B191" s="687"/>
      <c r="C191" s="687"/>
      <c r="D191" s="688"/>
      <c r="E191" s="308"/>
      <c r="F191" s="309"/>
      <c r="G191" s="309"/>
      <c r="H191" s="343"/>
      <c r="I191" s="343"/>
      <c r="J191" s="343"/>
      <c r="K191" s="343"/>
      <c r="L191" s="343"/>
      <c r="M191" s="309"/>
      <c r="N191" s="311"/>
      <c r="O191" s="311"/>
      <c r="P191" s="311"/>
      <c r="Q191" s="310"/>
      <c r="R191" s="310"/>
      <c r="S191" s="115"/>
      <c r="T191" s="115"/>
      <c r="U191" s="115"/>
    </row>
    <row r="192" spans="1:21" s="217" customFormat="1" x14ac:dyDescent="0.3">
      <c r="A192" s="306">
        <v>16</v>
      </c>
      <c r="B192" s="236" t="s">
        <v>85</v>
      </c>
      <c r="C192" s="236"/>
      <c r="D192" s="236"/>
      <c r="E192" s="236"/>
      <c r="F192" s="333"/>
      <c r="G192" s="237">
        <f t="shared" ref="G192" si="187">SUM(I192:M192)</f>
        <v>0</v>
      </c>
      <c r="H192" s="333"/>
      <c r="I192" s="333"/>
      <c r="J192" s="333"/>
      <c r="K192" s="333"/>
      <c r="L192" s="333"/>
      <c r="M192" s="333"/>
      <c r="N192" s="300"/>
      <c r="O192" s="301"/>
      <c r="P192" s="300"/>
      <c r="Q192" s="301"/>
      <c r="R192" s="302"/>
      <c r="S192" s="564" t="str">
        <f t="shared" ref="S192" si="188">IF(F192=0,"",IF(F192=0,1,0.83*((G192-L192-M192/2)/G192)+0.17*((F192-K192-L192-M192/2)/F192)))</f>
        <v/>
      </c>
      <c r="T192" s="115"/>
      <c r="U192" s="115"/>
    </row>
    <row r="193" spans="1:21" s="217" customFormat="1" x14ac:dyDescent="0.3">
      <c r="A193" s="686" t="s">
        <v>173</v>
      </c>
      <c r="B193" s="687"/>
      <c r="C193" s="687"/>
      <c r="D193" s="688"/>
      <c r="E193" s="312"/>
      <c r="F193" s="313"/>
      <c r="G193" s="313"/>
      <c r="H193" s="313"/>
      <c r="I193" s="313"/>
      <c r="J193" s="313"/>
      <c r="K193" s="313"/>
      <c r="L193" s="313"/>
      <c r="M193" s="313"/>
      <c r="N193" s="314"/>
      <c r="O193" s="315"/>
      <c r="P193" s="314"/>
      <c r="Q193" s="315"/>
      <c r="R193" s="324"/>
      <c r="S193" s="115"/>
      <c r="T193" s="115"/>
      <c r="U193" s="115"/>
    </row>
    <row r="194" spans="1:21" s="217" customFormat="1" x14ac:dyDescent="0.3">
      <c r="A194" s="303">
        <f>+A192</f>
        <v>16</v>
      </c>
      <c r="B194" s="304" t="str">
        <f>+B192</f>
        <v>Ime i prezime</v>
      </c>
      <c r="C194" s="236"/>
      <c r="D194" s="236"/>
      <c r="E194" s="236"/>
      <c r="F194" s="333"/>
      <c r="G194" s="237">
        <f t="shared" ref="G194" si="189">SUM(I194:M194)</f>
        <v>0</v>
      </c>
      <c r="H194" s="333"/>
      <c r="I194" s="333"/>
      <c r="J194" s="333"/>
      <c r="K194" s="333"/>
      <c r="L194" s="333"/>
      <c r="M194" s="333"/>
      <c r="N194" s="300"/>
      <c r="O194" s="301"/>
      <c r="P194" s="300"/>
      <c r="Q194" s="301"/>
      <c r="R194" s="302"/>
      <c r="S194" s="564" t="str">
        <f t="shared" ref="S194" si="190">IF(F194=0,"",IF(F194=0,1,0.83*((G194-L194-M194/2)/G194)+0.17*((F194-K194-L194-M194/2)/F194)))</f>
        <v/>
      </c>
      <c r="T194" s="115"/>
      <c r="U194" s="115"/>
    </row>
    <row r="195" spans="1:21" s="217" customFormat="1" ht="15.65" thickBot="1" x14ac:dyDescent="0.35">
      <c r="A195" s="299" t="s">
        <v>249</v>
      </c>
      <c r="B195" s="244"/>
      <c r="C195" s="244"/>
      <c r="D195" s="244"/>
      <c r="E195" s="244"/>
      <c r="F195" s="337"/>
      <c r="G195" s="335"/>
      <c r="H195" s="335"/>
      <c r="I195" s="335"/>
      <c r="J195" s="335"/>
      <c r="K195" s="335"/>
      <c r="L195" s="335"/>
      <c r="M195" s="335"/>
      <c r="O195" s="115"/>
      <c r="Q195" s="115"/>
      <c r="R195" s="220"/>
      <c r="S195" s="115"/>
      <c r="T195" s="115"/>
      <c r="U195" s="115"/>
    </row>
    <row r="196" spans="1:21" s="323" customFormat="1" ht="15.65" thickBot="1" x14ac:dyDescent="0.35">
      <c r="A196" s="316">
        <f>+A192</f>
        <v>16</v>
      </c>
      <c r="B196" s="317" t="str">
        <f>+B192</f>
        <v>Ime i prezime</v>
      </c>
      <c r="C196" s="319"/>
      <c r="D196" s="559"/>
      <c r="E196" s="319"/>
      <c r="F196" s="338">
        <f>+F192+F194</f>
        <v>0</v>
      </c>
      <c r="G196" s="320">
        <f t="shared" ref="G196" si="191">SUM(I196:M196)</f>
        <v>0</v>
      </c>
      <c r="H196" s="338">
        <f t="shared" ref="H196:M196" si="192">+H192+H194</f>
        <v>0</v>
      </c>
      <c r="I196" s="338">
        <f t="shared" si="192"/>
        <v>0</v>
      </c>
      <c r="J196" s="338">
        <f t="shared" si="192"/>
        <v>0</v>
      </c>
      <c r="K196" s="338">
        <f t="shared" si="192"/>
        <v>0</v>
      </c>
      <c r="L196" s="338">
        <f t="shared" si="192"/>
        <v>0</v>
      </c>
      <c r="M196" s="338">
        <f t="shared" si="192"/>
        <v>0</v>
      </c>
      <c r="N196" s="321" t="str">
        <f t="shared" ref="N196" si="193">IF(E196="","",IF(E196="Nije ocijenjen","",IF(E196="Ocijenjen",IF(G196&lt;10,"Član 18. stav 7. Kriterija",(L196+(M196/2))/(G196)))))</f>
        <v/>
      </c>
      <c r="O196" s="322" t="str">
        <f t="shared" ref="O196" si="194">IF(E196="","",IF(E196="Nije ocijenjen","",IF(E196="Ocijenjen",IF(N196="Član 18. stav 7. Kriterija","",IF(N196&gt;0.4,0,IF(N196&gt;0.3,5,IF(N196&gt;0.2,10,IF(N196&gt;0.1,15,IF(N196&gt;0.05,20,IF(N196&lt;=0.05,25,))))))))))</f>
        <v/>
      </c>
      <c r="P196" s="321" t="str">
        <f t="shared" ref="P196" si="195">IF(E196="","",IF(E196="Nije ocijenjen","",IF(E196="Ocijenjen",IF(F196=0,"",((L196+K196+(M196/2))/(F196))))))</f>
        <v/>
      </c>
      <c r="Q196" s="322" t="str">
        <f t="shared" ref="Q196" si="196">IF(E196="","",IF(E196="Nije ocijenjen","",IF(E196="Ocijenjen",IF(P196&gt;0.2,0,IF(P196&gt;0.15,1,IF(P196&gt;0.1,2,IF(P196&gt;0.06,3,IF(P196&gt;0.03,4,IF(P196&lt;=0.03,5,)))))))))</f>
        <v/>
      </c>
      <c r="R196" s="307" t="str">
        <f t="shared" ref="R196" si="197">IF(E196="","",IF(E196="Nije ocijenjen","",IF(E196="Ocijenjen",IF(N196="Član 18. stav 7. Kriterija",Q196,O196+Q196))))</f>
        <v/>
      </c>
      <c r="S196" s="566" t="str">
        <f t="shared" ref="S196" si="198">IF(F196=0,"",IF(F196=0,1,0.83*((G196-L196-M196/2)/G196)+0.17*((F196-K196-L196-M196/2)/F196)))</f>
        <v/>
      </c>
      <c r="T196" s="220"/>
      <c r="U196" s="220"/>
    </row>
    <row r="197" spans="1:21" s="217" customFormat="1" x14ac:dyDescent="0.3">
      <c r="A197" s="244"/>
      <c r="B197" s="244"/>
      <c r="C197" s="244"/>
      <c r="D197" s="244"/>
      <c r="E197" s="244"/>
      <c r="F197" s="337"/>
      <c r="G197" s="335"/>
      <c r="H197" s="335"/>
      <c r="I197" s="335"/>
      <c r="J197" s="335"/>
      <c r="K197" s="335"/>
      <c r="L197" s="335"/>
      <c r="M197" s="335"/>
      <c r="O197" s="115"/>
      <c r="Q197" s="115"/>
      <c r="R197" s="220"/>
      <c r="S197" s="115"/>
      <c r="T197" s="115"/>
      <c r="U197" s="115"/>
    </row>
    <row r="198" spans="1:21" s="217" customFormat="1" x14ac:dyDescent="0.3">
      <c r="A198" s="686" t="s">
        <v>172</v>
      </c>
      <c r="B198" s="687"/>
      <c r="C198" s="687"/>
      <c r="D198" s="688"/>
      <c r="E198" s="308"/>
      <c r="F198" s="309"/>
      <c r="G198" s="309"/>
      <c r="H198" s="343"/>
      <c r="I198" s="343"/>
      <c r="J198" s="343"/>
      <c r="K198" s="343"/>
      <c r="L198" s="343"/>
      <c r="M198" s="309"/>
      <c r="N198" s="311"/>
      <c r="O198" s="311"/>
      <c r="P198" s="311"/>
      <c r="Q198" s="310"/>
      <c r="R198" s="310"/>
      <c r="S198" s="115"/>
      <c r="T198" s="115"/>
      <c r="U198" s="115"/>
    </row>
    <row r="199" spans="1:21" s="217" customFormat="1" x14ac:dyDescent="0.3">
      <c r="A199" s="306">
        <v>17</v>
      </c>
      <c r="B199" s="236" t="s">
        <v>85</v>
      </c>
      <c r="C199" s="236"/>
      <c r="D199" s="236"/>
      <c r="E199" s="236"/>
      <c r="F199" s="333"/>
      <c r="G199" s="237">
        <f t="shared" ref="G199" si="199">SUM(I199:M199)</f>
        <v>0</v>
      </c>
      <c r="H199" s="333"/>
      <c r="I199" s="333"/>
      <c r="J199" s="333"/>
      <c r="K199" s="333"/>
      <c r="L199" s="333"/>
      <c r="M199" s="333"/>
      <c r="N199" s="300"/>
      <c r="O199" s="301"/>
      <c r="P199" s="300"/>
      <c r="Q199" s="301"/>
      <c r="R199" s="302"/>
      <c r="S199" s="564" t="str">
        <f t="shared" ref="S199" si="200">IF(F199=0,"",IF(F199=0,1,0.83*((G199-L199-M199/2)/G199)+0.17*((F199-K199-L199-M199/2)/F199)))</f>
        <v/>
      </c>
      <c r="T199" s="115"/>
      <c r="U199" s="115"/>
    </row>
    <row r="200" spans="1:21" s="217" customFormat="1" x14ac:dyDescent="0.3">
      <c r="A200" s="686" t="s">
        <v>173</v>
      </c>
      <c r="B200" s="687"/>
      <c r="C200" s="687"/>
      <c r="D200" s="688"/>
      <c r="E200" s="312"/>
      <c r="F200" s="313"/>
      <c r="G200" s="313"/>
      <c r="H200" s="313"/>
      <c r="I200" s="313"/>
      <c r="J200" s="313"/>
      <c r="K200" s="313"/>
      <c r="L200" s="313"/>
      <c r="M200" s="313"/>
      <c r="N200" s="314"/>
      <c r="O200" s="315"/>
      <c r="P200" s="314"/>
      <c r="Q200" s="315"/>
      <c r="R200" s="324"/>
      <c r="S200" s="115"/>
      <c r="T200" s="115"/>
      <c r="U200" s="115"/>
    </row>
    <row r="201" spans="1:21" s="217" customFormat="1" x14ac:dyDescent="0.3">
      <c r="A201" s="303">
        <f>+A199</f>
        <v>17</v>
      </c>
      <c r="B201" s="304" t="str">
        <f>+B199</f>
        <v>Ime i prezime</v>
      </c>
      <c r="C201" s="236"/>
      <c r="D201" s="236"/>
      <c r="E201" s="236"/>
      <c r="F201" s="333"/>
      <c r="G201" s="237">
        <f t="shared" ref="G201" si="201">SUM(I201:M201)</f>
        <v>0</v>
      </c>
      <c r="H201" s="333"/>
      <c r="I201" s="333"/>
      <c r="J201" s="333"/>
      <c r="K201" s="333"/>
      <c r="L201" s="333"/>
      <c r="M201" s="333"/>
      <c r="N201" s="300"/>
      <c r="O201" s="301"/>
      <c r="P201" s="300"/>
      <c r="Q201" s="301"/>
      <c r="R201" s="302"/>
      <c r="S201" s="564" t="str">
        <f t="shared" ref="S201" si="202">IF(F201=0,"",IF(F201=0,1,0.83*((G201-L201-M201/2)/G201)+0.17*((F201-K201-L201-M201/2)/F201)))</f>
        <v/>
      </c>
      <c r="T201" s="115"/>
      <c r="U201" s="115"/>
    </row>
    <row r="202" spans="1:21" s="217" customFormat="1" ht="15.65" thickBot="1" x14ac:dyDescent="0.35">
      <c r="A202" s="299" t="s">
        <v>249</v>
      </c>
      <c r="B202" s="244"/>
      <c r="C202" s="244"/>
      <c r="D202" s="244"/>
      <c r="E202" s="244"/>
      <c r="F202" s="337"/>
      <c r="G202" s="335"/>
      <c r="H202" s="335"/>
      <c r="I202" s="335"/>
      <c r="J202" s="335"/>
      <c r="K202" s="335"/>
      <c r="L202" s="335"/>
      <c r="M202" s="335"/>
      <c r="O202" s="115"/>
      <c r="Q202" s="115"/>
      <c r="R202" s="220"/>
      <c r="S202" s="115"/>
      <c r="T202" s="115"/>
      <c r="U202" s="115"/>
    </row>
    <row r="203" spans="1:21" s="323" customFormat="1" ht="15.65" thickBot="1" x14ac:dyDescent="0.35">
      <c r="A203" s="316">
        <f>+A199</f>
        <v>17</v>
      </c>
      <c r="B203" s="317" t="str">
        <f>+B199</f>
        <v>Ime i prezime</v>
      </c>
      <c r="C203" s="319"/>
      <c r="D203" s="559"/>
      <c r="E203" s="319"/>
      <c r="F203" s="338">
        <f>+F199+F201</f>
        <v>0</v>
      </c>
      <c r="G203" s="320">
        <f t="shared" ref="G203" si="203">SUM(I203:M203)</f>
        <v>0</v>
      </c>
      <c r="H203" s="338">
        <f t="shared" ref="H203:M203" si="204">+H199+H201</f>
        <v>0</v>
      </c>
      <c r="I203" s="338">
        <f t="shared" si="204"/>
        <v>0</v>
      </c>
      <c r="J203" s="338">
        <f t="shared" si="204"/>
        <v>0</v>
      </c>
      <c r="K203" s="338">
        <f t="shared" si="204"/>
        <v>0</v>
      </c>
      <c r="L203" s="338">
        <f t="shared" si="204"/>
        <v>0</v>
      </c>
      <c r="M203" s="338">
        <f t="shared" si="204"/>
        <v>0</v>
      </c>
      <c r="N203" s="321" t="str">
        <f t="shared" ref="N203" si="205">IF(E203="","",IF(E203="Nije ocijenjen","",IF(E203="Ocijenjen",IF(G203&lt;10,"Član 18. stav 7. Kriterija",(L203+(M203/2))/(G203)))))</f>
        <v/>
      </c>
      <c r="O203" s="322" t="str">
        <f t="shared" ref="O203" si="206">IF(E203="","",IF(E203="Nije ocijenjen","",IF(E203="Ocijenjen",IF(N203="Član 18. stav 7. Kriterija","",IF(N203&gt;0.4,0,IF(N203&gt;0.3,5,IF(N203&gt;0.2,10,IF(N203&gt;0.1,15,IF(N203&gt;0.05,20,IF(N203&lt;=0.05,25,))))))))))</f>
        <v/>
      </c>
      <c r="P203" s="321" t="str">
        <f t="shared" ref="P203" si="207">IF(E203="","",IF(E203="Nije ocijenjen","",IF(E203="Ocijenjen",IF(F203=0,"",((L203+K203+(M203/2))/(F203))))))</f>
        <v/>
      </c>
      <c r="Q203" s="322" t="str">
        <f t="shared" ref="Q203" si="208">IF(E203="","",IF(E203="Nije ocijenjen","",IF(E203="Ocijenjen",IF(P203&gt;0.2,0,IF(P203&gt;0.15,1,IF(P203&gt;0.1,2,IF(P203&gt;0.06,3,IF(P203&gt;0.03,4,IF(P203&lt;=0.03,5,)))))))))</f>
        <v/>
      </c>
      <c r="R203" s="307" t="str">
        <f t="shared" ref="R203" si="209">IF(E203="","",IF(E203="Nije ocijenjen","",IF(E203="Ocijenjen",IF(N203="Član 18. stav 7. Kriterija",Q203,O203+Q203))))</f>
        <v/>
      </c>
      <c r="S203" s="566" t="str">
        <f t="shared" ref="S203" si="210">IF(F203=0,"",IF(F203=0,1,0.83*((G203-L203-M203/2)/G203)+0.17*((F203-K203-L203-M203/2)/F203)))</f>
        <v/>
      </c>
      <c r="T203" s="220"/>
      <c r="U203" s="220"/>
    </row>
    <row r="204" spans="1:21" s="217" customFormat="1" x14ac:dyDescent="0.3">
      <c r="A204" s="244"/>
      <c r="B204" s="244"/>
      <c r="C204" s="244"/>
      <c r="D204" s="244"/>
      <c r="E204" s="244"/>
      <c r="F204" s="337"/>
      <c r="G204" s="335"/>
      <c r="H204" s="335"/>
      <c r="I204" s="335"/>
      <c r="J204" s="335"/>
      <c r="K204" s="335"/>
      <c r="L204" s="335"/>
      <c r="M204" s="335"/>
      <c r="O204" s="115"/>
      <c r="Q204" s="115"/>
      <c r="R204" s="220"/>
      <c r="S204" s="115"/>
      <c r="T204" s="115"/>
      <c r="U204" s="115"/>
    </row>
    <row r="205" spans="1:21" s="217" customFormat="1" x14ac:dyDescent="0.3">
      <c r="A205" s="686" t="s">
        <v>172</v>
      </c>
      <c r="B205" s="687"/>
      <c r="C205" s="687"/>
      <c r="D205" s="688"/>
      <c r="E205" s="308"/>
      <c r="F205" s="309"/>
      <c r="G205" s="309"/>
      <c r="H205" s="343"/>
      <c r="I205" s="343"/>
      <c r="J205" s="343"/>
      <c r="K205" s="343"/>
      <c r="L205" s="343"/>
      <c r="M205" s="309"/>
      <c r="N205" s="311"/>
      <c r="O205" s="311"/>
      <c r="P205" s="311"/>
      <c r="Q205" s="310"/>
      <c r="R205" s="310"/>
      <c r="S205" s="115"/>
      <c r="T205" s="115"/>
      <c r="U205" s="115"/>
    </row>
    <row r="206" spans="1:21" s="217" customFormat="1" x14ac:dyDescent="0.3">
      <c r="A206" s="306">
        <v>18</v>
      </c>
      <c r="B206" s="236" t="s">
        <v>85</v>
      </c>
      <c r="C206" s="236"/>
      <c r="D206" s="236"/>
      <c r="E206" s="236"/>
      <c r="F206" s="333"/>
      <c r="G206" s="237">
        <f t="shared" ref="G206" si="211">SUM(I206:M206)</f>
        <v>0</v>
      </c>
      <c r="H206" s="333"/>
      <c r="I206" s="333"/>
      <c r="J206" s="333"/>
      <c r="K206" s="333"/>
      <c r="L206" s="333"/>
      <c r="M206" s="333"/>
      <c r="N206" s="300"/>
      <c r="O206" s="301"/>
      <c r="P206" s="300"/>
      <c r="Q206" s="301"/>
      <c r="R206" s="302"/>
      <c r="S206" s="564" t="str">
        <f t="shared" ref="S206" si="212">IF(F206=0,"",IF(F206=0,1,0.83*((G206-L206-M206/2)/G206)+0.17*((F206-K206-L206-M206/2)/F206)))</f>
        <v/>
      </c>
      <c r="T206" s="115"/>
      <c r="U206" s="115"/>
    </row>
    <row r="207" spans="1:21" s="217" customFormat="1" x14ac:dyDescent="0.3">
      <c r="A207" s="686" t="s">
        <v>173</v>
      </c>
      <c r="B207" s="687"/>
      <c r="C207" s="687"/>
      <c r="D207" s="688"/>
      <c r="E207" s="312"/>
      <c r="F207" s="313"/>
      <c r="G207" s="313"/>
      <c r="H207" s="313"/>
      <c r="I207" s="313"/>
      <c r="J207" s="313"/>
      <c r="K207" s="313"/>
      <c r="L207" s="313"/>
      <c r="M207" s="313"/>
      <c r="N207" s="314"/>
      <c r="O207" s="315"/>
      <c r="P207" s="314"/>
      <c r="Q207" s="315"/>
      <c r="R207" s="324"/>
      <c r="S207" s="115"/>
      <c r="T207" s="115"/>
      <c r="U207" s="115"/>
    </row>
    <row r="208" spans="1:21" s="217" customFormat="1" x14ac:dyDescent="0.3">
      <c r="A208" s="303">
        <f>+A206</f>
        <v>18</v>
      </c>
      <c r="B208" s="304" t="str">
        <f>+B206</f>
        <v>Ime i prezime</v>
      </c>
      <c r="C208" s="236"/>
      <c r="D208" s="236"/>
      <c r="E208" s="236"/>
      <c r="F208" s="333"/>
      <c r="G208" s="237">
        <f t="shared" ref="G208" si="213">SUM(I208:M208)</f>
        <v>0</v>
      </c>
      <c r="H208" s="333"/>
      <c r="I208" s="333"/>
      <c r="J208" s="333"/>
      <c r="K208" s="333"/>
      <c r="L208" s="333"/>
      <c r="M208" s="333"/>
      <c r="N208" s="300"/>
      <c r="O208" s="301"/>
      <c r="P208" s="300"/>
      <c r="Q208" s="301"/>
      <c r="R208" s="302"/>
      <c r="S208" s="564" t="str">
        <f t="shared" ref="S208" si="214">IF(F208=0,"",IF(F208=0,1,0.83*((G208-L208-M208/2)/G208)+0.17*((F208-K208-L208-M208/2)/F208)))</f>
        <v/>
      </c>
      <c r="T208" s="115"/>
      <c r="U208" s="115"/>
    </row>
    <row r="209" spans="1:21" s="217" customFormat="1" ht="15.65" thickBot="1" x14ac:dyDescent="0.35">
      <c r="A209" s="299" t="s">
        <v>249</v>
      </c>
      <c r="B209" s="244"/>
      <c r="C209" s="244"/>
      <c r="D209" s="244"/>
      <c r="E209" s="244"/>
      <c r="F209" s="337"/>
      <c r="G209" s="335"/>
      <c r="H209" s="335"/>
      <c r="I209" s="335"/>
      <c r="J209" s="335"/>
      <c r="K209" s="335"/>
      <c r="L209" s="335"/>
      <c r="M209" s="335"/>
      <c r="O209" s="115"/>
      <c r="Q209" s="115"/>
      <c r="R209" s="220"/>
      <c r="S209" s="115"/>
      <c r="T209" s="115"/>
      <c r="U209" s="115"/>
    </row>
    <row r="210" spans="1:21" s="323" customFormat="1" ht="15.65" thickBot="1" x14ac:dyDescent="0.35">
      <c r="A210" s="316">
        <f>+A206</f>
        <v>18</v>
      </c>
      <c r="B210" s="317" t="str">
        <f>+B206</f>
        <v>Ime i prezime</v>
      </c>
      <c r="C210" s="319"/>
      <c r="D210" s="559"/>
      <c r="E210" s="319"/>
      <c r="F210" s="338">
        <f>+F206+F208</f>
        <v>0</v>
      </c>
      <c r="G210" s="320">
        <f t="shared" ref="G210" si="215">SUM(I210:M210)</f>
        <v>0</v>
      </c>
      <c r="H210" s="338">
        <f t="shared" ref="H210:M210" si="216">+H206+H208</f>
        <v>0</v>
      </c>
      <c r="I210" s="338">
        <f t="shared" si="216"/>
        <v>0</v>
      </c>
      <c r="J210" s="338">
        <f t="shared" si="216"/>
        <v>0</v>
      </c>
      <c r="K210" s="338">
        <f t="shared" si="216"/>
        <v>0</v>
      </c>
      <c r="L210" s="338">
        <f t="shared" si="216"/>
        <v>0</v>
      </c>
      <c r="M210" s="338">
        <f t="shared" si="216"/>
        <v>0</v>
      </c>
      <c r="N210" s="321" t="str">
        <f t="shared" ref="N210" si="217">IF(E210="","",IF(E210="Nije ocijenjen","",IF(E210="Ocijenjen",IF(G210&lt;10,"Član 18. stav 7. Kriterija",(L210+(M210/2))/(G210)))))</f>
        <v/>
      </c>
      <c r="O210" s="322" t="str">
        <f t="shared" ref="O210" si="218">IF(E210="","",IF(E210="Nije ocijenjen","",IF(E210="Ocijenjen",IF(N210="Član 18. stav 7. Kriterija","",IF(N210&gt;0.4,0,IF(N210&gt;0.3,5,IF(N210&gt;0.2,10,IF(N210&gt;0.1,15,IF(N210&gt;0.05,20,IF(N210&lt;=0.05,25,))))))))))</f>
        <v/>
      </c>
      <c r="P210" s="321" t="str">
        <f t="shared" ref="P210" si="219">IF(E210="","",IF(E210="Nije ocijenjen","",IF(E210="Ocijenjen",IF(F210=0,"",((L210+K210+(M210/2))/(F210))))))</f>
        <v/>
      </c>
      <c r="Q210" s="322" t="str">
        <f t="shared" ref="Q210" si="220">IF(E210="","",IF(E210="Nije ocijenjen","",IF(E210="Ocijenjen",IF(P210&gt;0.2,0,IF(P210&gt;0.15,1,IF(P210&gt;0.1,2,IF(P210&gt;0.06,3,IF(P210&gt;0.03,4,IF(P210&lt;=0.03,5,)))))))))</f>
        <v/>
      </c>
      <c r="R210" s="307" t="str">
        <f t="shared" ref="R210" si="221">IF(E210="","",IF(E210="Nije ocijenjen","",IF(E210="Ocijenjen",IF(N210="Član 18. stav 7. Kriterija",Q210,O210+Q210))))</f>
        <v/>
      </c>
      <c r="S210" s="566" t="str">
        <f t="shared" ref="S210" si="222">IF(F210=0,"",IF(F210=0,1,0.83*((G210-L210-M210/2)/G210)+0.17*((F210-K210-L210-M210/2)/F210)))</f>
        <v/>
      </c>
      <c r="T210" s="220"/>
      <c r="U210" s="220"/>
    </row>
    <row r="211" spans="1:21" s="217" customFormat="1" x14ac:dyDescent="0.3">
      <c r="A211" s="244"/>
      <c r="B211" s="244"/>
      <c r="C211" s="244"/>
      <c r="D211" s="244"/>
      <c r="E211" s="244"/>
      <c r="F211" s="337"/>
      <c r="G211" s="335"/>
      <c r="H211" s="335"/>
      <c r="I211" s="335"/>
      <c r="J211" s="335"/>
      <c r="K211" s="335"/>
      <c r="L211" s="335"/>
      <c r="M211" s="335"/>
      <c r="O211" s="115"/>
      <c r="Q211" s="115"/>
      <c r="R211" s="220"/>
      <c r="S211" s="115"/>
      <c r="T211" s="115"/>
      <c r="U211" s="115"/>
    </row>
    <row r="212" spans="1:21" s="217" customFormat="1" x14ac:dyDescent="0.3">
      <c r="A212" s="686" t="s">
        <v>172</v>
      </c>
      <c r="B212" s="687"/>
      <c r="C212" s="687"/>
      <c r="D212" s="688"/>
      <c r="E212" s="308"/>
      <c r="F212" s="309"/>
      <c r="G212" s="309"/>
      <c r="H212" s="343"/>
      <c r="I212" s="343"/>
      <c r="J212" s="343"/>
      <c r="K212" s="343"/>
      <c r="L212" s="343"/>
      <c r="M212" s="309"/>
      <c r="N212" s="311"/>
      <c r="O212" s="311"/>
      <c r="P212" s="311"/>
      <c r="Q212" s="310"/>
      <c r="R212" s="310"/>
      <c r="S212" s="115"/>
      <c r="T212" s="115"/>
      <c r="U212" s="115"/>
    </row>
    <row r="213" spans="1:21" s="217" customFormat="1" x14ac:dyDescent="0.3">
      <c r="A213" s="306">
        <v>19</v>
      </c>
      <c r="B213" s="236" t="s">
        <v>85</v>
      </c>
      <c r="C213" s="236"/>
      <c r="D213" s="236"/>
      <c r="E213" s="236"/>
      <c r="F213" s="333"/>
      <c r="G213" s="237">
        <f t="shared" ref="G213" si="223">SUM(I213:M213)</f>
        <v>0</v>
      </c>
      <c r="H213" s="333"/>
      <c r="I213" s="333"/>
      <c r="J213" s="333"/>
      <c r="K213" s="333"/>
      <c r="L213" s="333"/>
      <c r="M213" s="333"/>
      <c r="N213" s="300"/>
      <c r="O213" s="301"/>
      <c r="P213" s="300"/>
      <c r="Q213" s="301"/>
      <c r="R213" s="302"/>
      <c r="S213" s="564" t="str">
        <f t="shared" ref="S213" si="224">IF(F213=0,"",IF(F213=0,1,0.83*((G213-L213-M213/2)/G213)+0.17*((F213-K213-L213-M213/2)/F213)))</f>
        <v/>
      </c>
      <c r="T213" s="115"/>
      <c r="U213" s="115"/>
    </row>
    <row r="214" spans="1:21" s="217" customFormat="1" x14ac:dyDescent="0.3">
      <c r="A214" s="686" t="s">
        <v>173</v>
      </c>
      <c r="B214" s="687"/>
      <c r="C214" s="687"/>
      <c r="D214" s="688"/>
      <c r="E214" s="312"/>
      <c r="F214" s="313"/>
      <c r="G214" s="313"/>
      <c r="H214" s="313"/>
      <c r="I214" s="313"/>
      <c r="J214" s="313"/>
      <c r="K214" s="313"/>
      <c r="L214" s="313"/>
      <c r="M214" s="313"/>
      <c r="N214" s="314"/>
      <c r="O214" s="315"/>
      <c r="P214" s="314"/>
      <c r="Q214" s="315"/>
      <c r="R214" s="324"/>
      <c r="S214" s="115"/>
      <c r="T214" s="115"/>
      <c r="U214" s="115"/>
    </row>
    <row r="215" spans="1:21" s="217" customFormat="1" x14ac:dyDescent="0.3">
      <c r="A215" s="303">
        <f>+A213</f>
        <v>19</v>
      </c>
      <c r="B215" s="304" t="str">
        <f>+B213</f>
        <v>Ime i prezime</v>
      </c>
      <c r="C215" s="236"/>
      <c r="D215" s="236"/>
      <c r="E215" s="236"/>
      <c r="F215" s="333"/>
      <c r="G215" s="237">
        <f t="shared" ref="G215" si="225">SUM(I215:M215)</f>
        <v>0</v>
      </c>
      <c r="H215" s="333"/>
      <c r="I215" s="333"/>
      <c r="J215" s="333"/>
      <c r="K215" s="333"/>
      <c r="L215" s="333"/>
      <c r="M215" s="333"/>
      <c r="N215" s="300"/>
      <c r="O215" s="301"/>
      <c r="P215" s="300"/>
      <c r="Q215" s="301"/>
      <c r="R215" s="302"/>
      <c r="S215" s="564" t="str">
        <f t="shared" ref="S215" si="226">IF(F215=0,"",IF(F215=0,1,0.83*((G215-L215-M215/2)/G215)+0.17*((F215-K215-L215-M215/2)/F215)))</f>
        <v/>
      </c>
      <c r="T215" s="115"/>
      <c r="U215" s="115"/>
    </row>
    <row r="216" spans="1:21" s="217" customFormat="1" ht="15.65" thickBot="1" x14ac:dyDescent="0.35">
      <c r="A216" s="299" t="s">
        <v>249</v>
      </c>
      <c r="B216" s="244"/>
      <c r="C216" s="244"/>
      <c r="D216" s="244"/>
      <c r="E216" s="244"/>
      <c r="F216" s="337"/>
      <c r="G216" s="335"/>
      <c r="H216" s="335"/>
      <c r="I216" s="335"/>
      <c r="J216" s="335"/>
      <c r="K216" s="335"/>
      <c r="L216" s="335"/>
      <c r="M216" s="335"/>
      <c r="O216" s="115"/>
      <c r="Q216" s="115"/>
      <c r="R216" s="220"/>
      <c r="S216" s="115"/>
      <c r="T216" s="115"/>
      <c r="U216" s="115"/>
    </row>
    <row r="217" spans="1:21" s="323" customFormat="1" ht="15.65" thickBot="1" x14ac:dyDescent="0.35">
      <c r="A217" s="316">
        <f>+A213</f>
        <v>19</v>
      </c>
      <c r="B217" s="317" t="str">
        <f>+B213</f>
        <v>Ime i prezime</v>
      </c>
      <c r="C217" s="319"/>
      <c r="D217" s="559"/>
      <c r="E217" s="319"/>
      <c r="F217" s="338">
        <f>+F213+F215</f>
        <v>0</v>
      </c>
      <c r="G217" s="320">
        <f t="shared" ref="G217" si="227">SUM(I217:M217)</f>
        <v>0</v>
      </c>
      <c r="H217" s="338">
        <f t="shared" ref="H217:M217" si="228">+H213+H215</f>
        <v>0</v>
      </c>
      <c r="I217" s="338">
        <f t="shared" si="228"/>
        <v>0</v>
      </c>
      <c r="J217" s="338">
        <f t="shared" si="228"/>
        <v>0</v>
      </c>
      <c r="K217" s="338">
        <f t="shared" si="228"/>
        <v>0</v>
      </c>
      <c r="L217" s="338">
        <f t="shared" si="228"/>
        <v>0</v>
      </c>
      <c r="M217" s="338">
        <f t="shared" si="228"/>
        <v>0</v>
      </c>
      <c r="N217" s="321" t="str">
        <f t="shared" ref="N217" si="229">IF(E217="","",IF(E217="Nije ocijenjen","",IF(E217="Ocijenjen",IF(G217&lt;10,"Član 18. stav 7. Kriterija",(L217+(M217/2))/(G217)))))</f>
        <v/>
      </c>
      <c r="O217" s="322" t="str">
        <f t="shared" ref="O217" si="230">IF(E217="","",IF(E217="Nije ocijenjen","",IF(E217="Ocijenjen",IF(N217="Član 18. stav 7. Kriterija","",IF(N217&gt;0.4,0,IF(N217&gt;0.3,5,IF(N217&gt;0.2,10,IF(N217&gt;0.1,15,IF(N217&gt;0.05,20,IF(N217&lt;=0.05,25,))))))))))</f>
        <v/>
      </c>
      <c r="P217" s="321" t="str">
        <f t="shared" ref="P217" si="231">IF(E217="","",IF(E217="Nije ocijenjen","",IF(E217="Ocijenjen",IF(F217=0,"",((L217+K217+(M217/2))/(F217))))))</f>
        <v/>
      </c>
      <c r="Q217" s="322" t="str">
        <f t="shared" ref="Q217" si="232">IF(E217="","",IF(E217="Nije ocijenjen","",IF(E217="Ocijenjen",IF(P217&gt;0.2,0,IF(P217&gt;0.15,1,IF(P217&gt;0.1,2,IF(P217&gt;0.06,3,IF(P217&gt;0.03,4,IF(P217&lt;=0.03,5,)))))))))</f>
        <v/>
      </c>
      <c r="R217" s="307" t="str">
        <f t="shared" ref="R217" si="233">IF(E217="","",IF(E217="Nije ocijenjen","",IF(E217="Ocijenjen",IF(N217="Član 18. stav 7. Kriterija",Q217,O217+Q217))))</f>
        <v/>
      </c>
      <c r="S217" s="566" t="str">
        <f t="shared" ref="S217" si="234">IF(F217=0,"",IF(F217=0,1,0.83*((G217-L217-M217/2)/G217)+0.17*((F217-K217-L217-M217/2)/F217)))</f>
        <v/>
      </c>
      <c r="T217" s="220"/>
      <c r="U217" s="220"/>
    </row>
    <row r="218" spans="1:21" s="217" customFormat="1" x14ac:dyDescent="0.3">
      <c r="A218" s="244"/>
      <c r="B218" s="244"/>
      <c r="C218" s="244"/>
      <c r="D218" s="244"/>
      <c r="E218" s="244"/>
      <c r="F218" s="337"/>
      <c r="G218" s="335"/>
      <c r="H218" s="335"/>
      <c r="I218" s="335"/>
      <c r="J218" s="335"/>
      <c r="K218" s="335"/>
      <c r="L218" s="335"/>
      <c r="M218" s="335"/>
      <c r="O218" s="115"/>
      <c r="Q218" s="115"/>
      <c r="R218" s="220"/>
      <c r="S218" s="115"/>
      <c r="T218" s="115"/>
      <c r="U218" s="115"/>
    </row>
    <row r="219" spans="1:21" s="217" customFormat="1" x14ac:dyDescent="0.3">
      <c r="A219" s="686" t="s">
        <v>172</v>
      </c>
      <c r="B219" s="687"/>
      <c r="C219" s="687"/>
      <c r="D219" s="688"/>
      <c r="E219" s="308"/>
      <c r="F219" s="309"/>
      <c r="G219" s="309"/>
      <c r="H219" s="343"/>
      <c r="I219" s="343"/>
      <c r="J219" s="343"/>
      <c r="K219" s="343"/>
      <c r="L219" s="343"/>
      <c r="M219" s="309"/>
      <c r="N219" s="311"/>
      <c r="O219" s="311"/>
      <c r="P219" s="311"/>
      <c r="Q219" s="310"/>
      <c r="R219" s="310"/>
      <c r="S219" s="115"/>
      <c r="T219" s="115"/>
      <c r="U219" s="115"/>
    </row>
    <row r="220" spans="1:21" s="217" customFormat="1" x14ac:dyDescent="0.3">
      <c r="A220" s="306">
        <v>20</v>
      </c>
      <c r="B220" s="236" t="s">
        <v>85</v>
      </c>
      <c r="C220" s="236"/>
      <c r="D220" s="236"/>
      <c r="E220" s="236"/>
      <c r="F220" s="333"/>
      <c r="G220" s="237">
        <f t="shared" ref="G220" si="235">SUM(I220:M220)</f>
        <v>0</v>
      </c>
      <c r="H220" s="333"/>
      <c r="I220" s="333"/>
      <c r="J220" s="333"/>
      <c r="K220" s="333"/>
      <c r="L220" s="333"/>
      <c r="M220" s="333"/>
      <c r="N220" s="300"/>
      <c r="O220" s="301"/>
      <c r="P220" s="300"/>
      <c r="Q220" s="301"/>
      <c r="R220" s="302"/>
      <c r="S220" s="564" t="str">
        <f t="shared" ref="S220" si="236">IF(F220=0,"",IF(F220=0,1,0.83*((G220-L220-M220/2)/G220)+0.17*((F220-K220-L220-M220/2)/F220)))</f>
        <v/>
      </c>
      <c r="T220" s="115"/>
      <c r="U220" s="115"/>
    </row>
    <row r="221" spans="1:21" s="217" customFormat="1" x14ac:dyDescent="0.3">
      <c r="A221" s="686" t="s">
        <v>173</v>
      </c>
      <c r="B221" s="687"/>
      <c r="C221" s="687"/>
      <c r="D221" s="688"/>
      <c r="E221" s="312"/>
      <c r="F221" s="313"/>
      <c r="G221" s="313"/>
      <c r="H221" s="313"/>
      <c r="I221" s="313"/>
      <c r="J221" s="313"/>
      <c r="K221" s="313"/>
      <c r="L221" s="313"/>
      <c r="M221" s="313"/>
      <c r="N221" s="314"/>
      <c r="O221" s="315"/>
      <c r="P221" s="314"/>
      <c r="Q221" s="315"/>
      <c r="R221" s="324"/>
      <c r="S221" s="115"/>
      <c r="T221" s="115"/>
      <c r="U221" s="115"/>
    </row>
    <row r="222" spans="1:21" s="217" customFormat="1" x14ac:dyDescent="0.3">
      <c r="A222" s="303">
        <f>+A220</f>
        <v>20</v>
      </c>
      <c r="B222" s="304" t="str">
        <f>+B220</f>
        <v>Ime i prezime</v>
      </c>
      <c r="C222" s="236"/>
      <c r="D222" s="236"/>
      <c r="E222" s="236"/>
      <c r="F222" s="333"/>
      <c r="G222" s="237">
        <f t="shared" ref="G222" si="237">SUM(I222:M222)</f>
        <v>0</v>
      </c>
      <c r="H222" s="333"/>
      <c r="I222" s="333"/>
      <c r="J222" s="333"/>
      <c r="K222" s="333"/>
      <c r="L222" s="333"/>
      <c r="M222" s="333"/>
      <c r="N222" s="300"/>
      <c r="O222" s="301"/>
      <c r="P222" s="300"/>
      <c r="Q222" s="301"/>
      <c r="R222" s="302"/>
      <c r="S222" s="564" t="str">
        <f t="shared" ref="S222:S224" si="238">IF(F222=0,"",IF(F222=0,1,0.83*((G222-L222-M222/2)/G222)+0.17*((F222-K222-L222-M222/2)/F222)))</f>
        <v/>
      </c>
      <c r="T222" s="115"/>
      <c r="U222" s="115"/>
    </row>
    <row r="223" spans="1:21" s="217" customFormat="1" ht="15.65" thickBot="1" x14ac:dyDescent="0.35">
      <c r="A223" s="299" t="s">
        <v>249</v>
      </c>
      <c r="B223" s="244"/>
      <c r="C223" s="244"/>
      <c r="D223" s="244"/>
      <c r="E223" s="244"/>
      <c r="F223" s="337"/>
      <c r="G223" s="335"/>
      <c r="H223" s="335"/>
      <c r="I223" s="335"/>
      <c r="J223" s="335"/>
      <c r="K223" s="335"/>
      <c r="L223" s="335"/>
      <c r="M223" s="335"/>
      <c r="O223" s="115"/>
      <c r="Q223" s="115"/>
      <c r="R223" s="220"/>
      <c r="S223" s="115"/>
      <c r="T223" s="115"/>
      <c r="U223" s="115"/>
    </row>
    <row r="224" spans="1:21" s="323" customFormat="1" ht="15.65" thickBot="1" x14ac:dyDescent="0.35">
      <c r="A224" s="316">
        <f>+A220</f>
        <v>20</v>
      </c>
      <c r="B224" s="317" t="str">
        <f>+B220</f>
        <v>Ime i prezime</v>
      </c>
      <c r="C224" s="319"/>
      <c r="D224" s="559"/>
      <c r="E224" s="319"/>
      <c r="F224" s="338">
        <f>+F220+F222</f>
        <v>0</v>
      </c>
      <c r="G224" s="320">
        <f t="shared" ref="G224" si="239">SUM(I224:M224)</f>
        <v>0</v>
      </c>
      <c r="H224" s="338">
        <f t="shared" ref="H224:M224" si="240">+H220+H222</f>
        <v>0</v>
      </c>
      <c r="I224" s="338">
        <f t="shared" si="240"/>
        <v>0</v>
      </c>
      <c r="J224" s="338">
        <f t="shared" si="240"/>
        <v>0</v>
      </c>
      <c r="K224" s="338">
        <f t="shared" si="240"/>
        <v>0</v>
      </c>
      <c r="L224" s="338">
        <f t="shared" si="240"/>
        <v>0</v>
      </c>
      <c r="M224" s="338">
        <f t="shared" si="240"/>
        <v>0</v>
      </c>
      <c r="N224" s="321" t="str">
        <f t="shared" ref="N224" si="241">IF(E224="","",IF(E224="Nije ocijenjen","",IF(E224="Ocijenjen",IF(G224&lt;10,"Član 18. stav 7. Kriterija",(L224+(M224/2))/(G224)))))</f>
        <v/>
      </c>
      <c r="O224" s="322" t="str">
        <f t="shared" ref="O224" si="242">IF(E224="","",IF(E224="Nije ocijenjen","",IF(E224="Ocijenjen",IF(N224="Član 18. stav 7. Kriterija","",IF(N224&gt;0.4,0,IF(N224&gt;0.3,5,IF(N224&gt;0.2,10,IF(N224&gt;0.1,15,IF(N224&gt;0.05,20,IF(N224&lt;=0.05,25,))))))))))</f>
        <v/>
      </c>
      <c r="P224" s="321" t="str">
        <f t="shared" ref="P224" si="243">IF(E224="","",IF(E224="Nije ocijenjen","",IF(E224="Ocijenjen",IF(F224=0,"",((L224+K224+(M224/2))/(F224))))))</f>
        <v/>
      </c>
      <c r="Q224" s="322" t="str">
        <f t="shared" ref="Q224" si="244">IF(E224="","",IF(E224="Nije ocijenjen","",IF(E224="Ocijenjen",IF(P224&gt;0.2,0,IF(P224&gt;0.15,1,IF(P224&gt;0.1,2,IF(P224&gt;0.06,3,IF(P224&gt;0.03,4,IF(P224&lt;=0.03,5,)))))))))</f>
        <v/>
      </c>
      <c r="R224" s="565" t="str">
        <f t="shared" ref="R224" si="245">IF(E224="","",IF(E224="Nije ocijenjen","",IF(E224="Ocijenjen",IF(N224="Član 18. stav 7. Kriterija",Q224,O224+Q224))))</f>
        <v/>
      </c>
      <c r="S224" s="566" t="str">
        <f t="shared" si="238"/>
        <v/>
      </c>
      <c r="T224" s="220"/>
      <c r="U224" s="220"/>
    </row>
    <row r="225" spans="1:21" s="217" customFormat="1" x14ac:dyDescent="0.3">
      <c r="A225" s="244"/>
      <c r="B225" s="244"/>
      <c r="C225" s="244"/>
      <c r="D225" s="244"/>
      <c r="E225" s="244"/>
      <c r="F225" s="337"/>
      <c r="G225" s="335"/>
      <c r="H225" s="335"/>
      <c r="I225" s="335"/>
      <c r="J225" s="335"/>
      <c r="K225" s="335"/>
      <c r="L225" s="335"/>
      <c r="M225" s="335"/>
      <c r="O225" s="115"/>
      <c r="Q225" s="115"/>
      <c r="R225" s="220"/>
      <c r="S225" s="115"/>
      <c r="T225" s="115"/>
      <c r="U225" s="115"/>
    </row>
    <row r="226" spans="1:21" s="217" customFormat="1" x14ac:dyDescent="0.3">
      <c r="A226" s="244"/>
      <c r="B226" s="244"/>
      <c r="C226" s="244"/>
      <c r="D226" s="244"/>
      <c r="E226" s="244"/>
      <c r="F226" s="337"/>
      <c r="G226" s="335"/>
      <c r="H226" s="335"/>
      <c r="I226" s="335"/>
      <c r="J226" s="335"/>
      <c r="K226" s="335"/>
      <c r="L226" s="335"/>
      <c r="M226" s="335"/>
      <c r="O226" s="115"/>
      <c r="Q226" s="115"/>
      <c r="R226" s="220"/>
      <c r="S226" s="115"/>
      <c r="T226" s="115"/>
      <c r="U226" s="115"/>
    </row>
    <row r="227" spans="1:21" s="217" customFormat="1" ht="31.5" customHeight="1" x14ac:dyDescent="0.3">
      <c r="A227" s="713" t="s">
        <v>169</v>
      </c>
      <c r="B227" s="713"/>
      <c r="C227" s="713"/>
      <c r="D227" s="713"/>
      <c r="E227" s="713"/>
      <c r="F227" s="713"/>
      <c r="G227" s="713"/>
      <c r="H227" s="713"/>
      <c r="I227" s="713"/>
      <c r="J227" s="713"/>
      <c r="K227" s="713"/>
      <c r="L227" s="713"/>
      <c r="M227" s="713"/>
      <c r="N227" s="713"/>
      <c r="O227" s="713"/>
      <c r="P227" s="713"/>
      <c r="Q227" s="713"/>
      <c r="R227" s="713"/>
      <c r="S227" s="115"/>
      <c r="T227" s="115"/>
      <c r="U227" s="115"/>
    </row>
    <row r="228" spans="1:21" s="217" customFormat="1" ht="15.05" customHeight="1" x14ac:dyDescent="0.3">
      <c r="A228" s="424"/>
      <c r="B228" s="424"/>
      <c r="C228" s="489"/>
      <c r="D228" s="424"/>
      <c r="E228" s="424"/>
      <c r="F228" s="424"/>
      <c r="G228" s="424"/>
      <c r="H228" s="424"/>
      <c r="I228" s="424"/>
      <c r="J228" s="424"/>
      <c r="K228" s="424"/>
      <c r="L228" s="424"/>
      <c r="M228" s="424"/>
      <c r="N228" s="424"/>
      <c r="O228" s="424"/>
      <c r="P228" s="424"/>
      <c r="Q228" s="424"/>
      <c r="R228" s="424"/>
      <c r="S228" s="115"/>
      <c r="T228" s="115"/>
      <c r="U228" s="115"/>
    </row>
    <row r="229" spans="1:21" s="294" customFormat="1" ht="15.05" customHeight="1" x14ac:dyDescent="0.2">
      <c r="A229" s="713" t="s">
        <v>251</v>
      </c>
      <c r="B229" s="713"/>
      <c r="C229" s="713"/>
      <c r="D229" s="713"/>
      <c r="E229" s="713"/>
      <c r="F229" s="713"/>
      <c r="G229" s="713"/>
      <c r="H229" s="713"/>
      <c r="I229" s="713"/>
      <c r="J229" s="713"/>
      <c r="K229" s="713"/>
      <c r="L229" s="713"/>
      <c r="M229" s="713"/>
      <c r="N229" s="713"/>
      <c r="O229" s="713"/>
      <c r="P229" s="713"/>
      <c r="Q229" s="713"/>
      <c r="R229" s="713"/>
      <c r="S229" s="293"/>
      <c r="T229" s="293"/>
      <c r="U229" s="293"/>
    </row>
    <row r="230" spans="1:21" s="294" customFormat="1" ht="15.05" customHeight="1" x14ac:dyDescent="0.2">
      <c r="A230" s="713"/>
      <c r="B230" s="713"/>
      <c r="C230" s="713"/>
      <c r="D230" s="713"/>
      <c r="E230" s="713"/>
      <c r="F230" s="713"/>
      <c r="G230" s="713"/>
      <c r="H230" s="713"/>
      <c r="I230" s="713"/>
      <c r="J230" s="713"/>
      <c r="K230" s="713"/>
      <c r="L230" s="713"/>
      <c r="M230" s="713"/>
      <c r="N230" s="713"/>
      <c r="O230" s="713"/>
      <c r="P230" s="713"/>
      <c r="Q230" s="713"/>
      <c r="R230" s="713"/>
      <c r="S230" s="293"/>
      <c r="T230" s="293"/>
      <c r="U230" s="293"/>
    </row>
    <row r="231" spans="1:21" s="246" customFormat="1" ht="15.05" customHeight="1" x14ac:dyDescent="0.3">
      <c r="A231" s="713"/>
      <c r="B231" s="713"/>
      <c r="C231" s="713"/>
      <c r="D231" s="713"/>
      <c r="E231" s="713"/>
      <c r="F231" s="713"/>
      <c r="G231" s="713"/>
      <c r="H231" s="713"/>
      <c r="I231" s="713"/>
      <c r="J231" s="713"/>
      <c r="K231" s="713"/>
      <c r="L231" s="713"/>
      <c r="M231" s="713"/>
      <c r="N231" s="713"/>
      <c r="O231" s="713"/>
      <c r="P231" s="713"/>
      <c r="Q231" s="713"/>
      <c r="R231" s="713"/>
      <c r="S231" s="245"/>
      <c r="T231" s="245"/>
      <c r="U231" s="245"/>
    </row>
    <row r="232" spans="1:21" s="246" customFormat="1" ht="15.05" customHeight="1" x14ac:dyDescent="0.3">
      <c r="A232" s="424"/>
      <c r="B232" s="424"/>
      <c r="C232" s="489"/>
      <c r="D232" s="424"/>
      <c r="E232" s="424"/>
      <c r="F232" s="424"/>
      <c r="G232" s="424"/>
      <c r="H232" s="424"/>
      <c r="I232" s="424"/>
      <c r="J232" s="424"/>
      <c r="K232" s="424"/>
      <c r="L232" s="424"/>
      <c r="M232" s="424"/>
      <c r="N232" s="424"/>
      <c r="O232" s="424"/>
      <c r="P232" s="424"/>
      <c r="Q232" s="424"/>
      <c r="R232" s="424"/>
      <c r="S232" s="245"/>
      <c r="T232" s="245"/>
      <c r="U232" s="245"/>
    </row>
    <row r="233" spans="1:21" s="246" customFormat="1" ht="15.05" customHeight="1" x14ac:dyDescent="0.3">
      <c r="A233" s="714" t="s">
        <v>171</v>
      </c>
      <c r="B233" s="714"/>
      <c r="C233" s="714"/>
      <c r="D233" s="714"/>
      <c r="E233" s="714"/>
      <c r="F233" s="714"/>
      <c r="G233" s="714"/>
      <c r="H233" s="714"/>
      <c r="I233" s="714"/>
      <c r="J233" s="714"/>
      <c r="K233" s="714"/>
      <c r="L233" s="714"/>
      <c r="M233" s="714"/>
      <c r="N233" s="714"/>
      <c r="O233" s="714"/>
      <c r="P233" s="714"/>
      <c r="Q233" s="714"/>
      <c r="R233" s="714"/>
      <c r="S233" s="245"/>
      <c r="T233" s="245"/>
      <c r="U233" s="245"/>
    </row>
    <row r="234" spans="1:21" s="246" customFormat="1" ht="15.05" customHeight="1" x14ac:dyDescent="0.3">
      <c r="A234" s="529"/>
      <c r="B234" s="529"/>
      <c r="C234" s="529"/>
      <c r="D234" s="529"/>
      <c r="E234" s="529"/>
      <c r="F234" s="529"/>
      <c r="G234" s="529"/>
      <c r="H234" s="529"/>
      <c r="I234" s="529"/>
      <c r="J234" s="529"/>
      <c r="K234" s="529"/>
      <c r="L234" s="529"/>
      <c r="M234" s="529"/>
      <c r="N234" s="529"/>
      <c r="O234" s="529"/>
      <c r="P234" s="529"/>
      <c r="Q234" s="529"/>
      <c r="R234" s="529"/>
      <c r="S234" s="245"/>
      <c r="T234" s="245"/>
      <c r="U234" s="245"/>
    </row>
    <row r="235" spans="1:21" s="246" customFormat="1" ht="30.7" customHeight="1" x14ac:dyDescent="0.3">
      <c r="A235" s="713" t="s">
        <v>252</v>
      </c>
      <c r="B235" s="713"/>
      <c r="C235" s="713"/>
      <c r="D235" s="713"/>
      <c r="E235" s="713"/>
      <c r="F235" s="713"/>
      <c r="G235" s="713"/>
      <c r="H235" s="713"/>
      <c r="I235" s="713"/>
      <c r="J235" s="713"/>
      <c r="K235" s="713"/>
      <c r="L235" s="713"/>
      <c r="M235" s="713"/>
      <c r="N235" s="713"/>
      <c r="O235" s="713"/>
      <c r="P235" s="713"/>
      <c r="Q235" s="713"/>
      <c r="R235" s="713"/>
      <c r="S235" s="245"/>
      <c r="T235" s="245"/>
      <c r="U235" s="245"/>
    </row>
    <row r="236" spans="1:21" s="246" customFormat="1" ht="15.05" customHeight="1" x14ac:dyDescent="0.3">
      <c r="A236" s="423"/>
      <c r="B236" s="423"/>
      <c r="C236" s="490"/>
      <c r="D236" s="423"/>
      <c r="E236" s="423"/>
      <c r="F236" s="423"/>
      <c r="G236" s="423"/>
      <c r="H236" s="423"/>
      <c r="I236" s="423"/>
      <c r="J236" s="423"/>
      <c r="K236" s="423"/>
      <c r="L236" s="423"/>
      <c r="M236" s="423"/>
      <c r="N236" s="423"/>
      <c r="O236" s="423"/>
      <c r="P236" s="423"/>
      <c r="Q236" s="423"/>
      <c r="R236" s="423"/>
      <c r="S236" s="245"/>
      <c r="T236" s="245"/>
      <c r="U236" s="245"/>
    </row>
    <row r="237" spans="1:21" s="292" customFormat="1" ht="15.05" customHeight="1" x14ac:dyDescent="0.2">
      <c r="A237" s="713" t="s">
        <v>253</v>
      </c>
      <c r="B237" s="713"/>
      <c r="C237" s="713"/>
      <c r="D237" s="713"/>
      <c r="E237" s="713"/>
      <c r="F237" s="713"/>
      <c r="G237" s="713"/>
      <c r="H237" s="713"/>
      <c r="I237" s="713"/>
      <c r="J237" s="713"/>
      <c r="K237" s="713"/>
      <c r="L237" s="713"/>
      <c r="M237" s="713"/>
      <c r="N237" s="713"/>
      <c r="O237" s="713"/>
      <c r="P237" s="713"/>
      <c r="Q237" s="713"/>
      <c r="R237" s="713"/>
      <c r="S237" s="291"/>
      <c r="T237" s="291"/>
      <c r="U237" s="291"/>
    </row>
    <row r="238" spans="1:21" s="292" customFormat="1" ht="15.05" customHeight="1" x14ac:dyDescent="0.2">
      <c r="A238" s="424"/>
      <c r="B238" s="424"/>
      <c r="C238" s="489"/>
      <c r="D238" s="424"/>
      <c r="E238" s="424"/>
      <c r="F238" s="424"/>
      <c r="G238" s="424"/>
      <c r="H238" s="424"/>
      <c r="I238" s="424"/>
      <c r="J238" s="424"/>
      <c r="K238" s="424"/>
      <c r="L238" s="424"/>
      <c r="M238" s="424"/>
      <c r="N238" s="424"/>
      <c r="O238" s="424"/>
      <c r="P238" s="424"/>
      <c r="Q238" s="424"/>
      <c r="R238" s="424"/>
      <c r="S238" s="291"/>
      <c r="T238" s="291"/>
      <c r="U238" s="291"/>
    </row>
    <row r="239" spans="1:21" s="292" customFormat="1" ht="125.25" customHeight="1" x14ac:dyDescent="0.2">
      <c r="A239" s="715" t="s">
        <v>265</v>
      </c>
      <c r="B239" s="716"/>
      <c r="C239" s="716"/>
      <c r="D239" s="716"/>
      <c r="E239" s="716"/>
      <c r="F239" s="716"/>
      <c r="G239" s="716"/>
      <c r="H239" s="716"/>
      <c r="I239" s="716"/>
      <c r="J239" s="716"/>
      <c r="K239" s="716"/>
      <c r="L239" s="716"/>
      <c r="M239" s="716"/>
      <c r="N239" s="716"/>
      <c r="O239" s="716"/>
      <c r="P239" s="716"/>
      <c r="Q239" s="716"/>
      <c r="R239" s="716"/>
      <c r="S239" s="291"/>
      <c r="T239" s="291"/>
      <c r="U239" s="291"/>
    </row>
    <row r="240" spans="1:21" s="292" customFormat="1" ht="57.8" customHeight="1" x14ac:dyDescent="0.2">
      <c r="A240" s="715" t="s">
        <v>270</v>
      </c>
      <c r="B240" s="715"/>
      <c r="C240" s="715"/>
      <c r="D240" s="715"/>
      <c r="E240" s="715"/>
      <c r="F240" s="715"/>
      <c r="G240" s="715"/>
      <c r="H240" s="715"/>
      <c r="I240" s="715"/>
      <c r="J240" s="715"/>
      <c r="K240" s="715"/>
      <c r="L240" s="715"/>
      <c r="M240" s="715"/>
      <c r="N240" s="715"/>
      <c r="O240" s="715"/>
      <c r="P240" s="715"/>
      <c r="Q240" s="715"/>
      <c r="R240" s="715"/>
      <c r="S240" s="291"/>
      <c r="T240" s="291"/>
      <c r="U240" s="291"/>
    </row>
    <row r="241" spans="1:21" s="217" customFormat="1" ht="6.75" customHeight="1" x14ac:dyDescent="0.3">
      <c r="A241" s="115"/>
      <c r="B241" s="115"/>
      <c r="C241" s="115"/>
      <c r="D241" s="115"/>
      <c r="E241" s="115"/>
      <c r="F241" s="335"/>
      <c r="G241" s="335"/>
      <c r="H241" s="335"/>
      <c r="I241" s="335"/>
      <c r="J241" s="335"/>
      <c r="K241" s="335"/>
      <c r="L241" s="335"/>
      <c r="M241" s="335"/>
      <c r="O241" s="115"/>
      <c r="Q241" s="115"/>
      <c r="R241" s="220"/>
      <c r="S241" s="115"/>
      <c r="T241" s="115"/>
      <c r="U241" s="115"/>
    </row>
    <row r="242" spans="1:21" s="217" customFormat="1" ht="81.099999999999994" customHeight="1" x14ac:dyDescent="0.3">
      <c r="A242" s="711" t="s">
        <v>271</v>
      </c>
      <c r="B242" s="711"/>
      <c r="C242" s="711"/>
      <c r="D242" s="711"/>
      <c r="E242" s="711"/>
      <c r="F242" s="711"/>
      <c r="G242" s="711"/>
      <c r="H242" s="711"/>
      <c r="I242" s="711"/>
      <c r="J242" s="711"/>
      <c r="K242" s="711"/>
      <c r="L242" s="711"/>
      <c r="M242" s="711"/>
      <c r="N242" s="711"/>
      <c r="O242" s="711"/>
      <c r="P242" s="711"/>
      <c r="Q242" s="711"/>
      <c r="R242" s="711"/>
      <c r="S242" s="115"/>
      <c r="T242" s="115"/>
      <c r="U242" s="115"/>
    </row>
    <row r="243" spans="1:21" s="217" customFormat="1" x14ac:dyDescent="0.3">
      <c r="A243" s="115"/>
      <c r="B243" s="115"/>
      <c r="C243" s="115"/>
      <c r="D243" s="115"/>
      <c r="E243" s="115"/>
      <c r="F243" s="335"/>
      <c r="G243" s="335"/>
      <c r="H243" s="335"/>
      <c r="I243" s="335"/>
      <c r="J243" s="335"/>
      <c r="K243" s="335"/>
      <c r="L243" s="335"/>
      <c r="M243" s="335"/>
      <c r="O243" s="115"/>
      <c r="Q243" s="115"/>
      <c r="R243" s="220"/>
      <c r="S243" s="115"/>
      <c r="T243" s="115"/>
      <c r="U243" s="115"/>
    </row>
    <row r="244" spans="1:21" s="217" customFormat="1" ht="97.55" customHeight="1" x14ac:dyDescent="0.3">
      <c r="A244" s="712" t="s">
        <v>272</v>
      </c>
      <c r="B244" s="712"/>
      <c r="C244" s="712"/>
      <c r="D244" s="712"/>
      <c r="E244" s="712"/>
      <c r="F244" s="712"/>
      <c r="G244" s="712"/>
      <c r="H244" s="712"/>
      <c r="I244" s="712"/>
      <c r="J244" s="712"/>
      <c r="K244" s="712"/>
      <c r="L244" s="712"/>
      <c r="M244" s="712"/>
      <c r="N244" s="712"/>
      <c r="O244" s="712"/>
      <c r="P244" s="712"/>
      <c r="Q244" s="712"/>
      <c r="R244" s="712"/>
      <c r="S244" s="115"/>
      <c r="T244" s="115"/>
      <c r="U244" s="115"/>
    </row>
    <row r="245" spans="1:21" s="217" customFormat="1" x14ac:dyDescent="0.3">
      <c r="A245" s="115"/>
      <c r="B245" s="115"/>
      <c r="C245" s="115"/>
      <c r="D245" s="115"/>
      <c r="E245" s="115"/>
      <c r="F245" s="335"/>
      <c r="G245" s="335"/>
      <c r="H245" s="335"/>
      <c r="I245" s="335"/>
      <c r="J245" s="335"/>
      <c r="K245" s="335"/>
      <c r="L245" s="335"/>
      <c r="M245" s="335"/>
      <c r="O245" s="115"/>
      <c r="Q245" s="115"/>
      <c r="R245" s="220"/>
      <c r="S245" s="115"/>
      <c r="T245" s="115"/>
      <c r="U245" s="115"/>
    </row>
    <row r="246" spans="1:21" s="217" customFormat="1" x14ac:dyDescent="0.3">
      <c r="A246" s="115"/>
      <c r="B246" s="115"/>
      <c r="C246" s="115"/>
      <c r="D246" s="115"/>
      <c r="E246" s="115"/>
      <c r="F246" s="335"/>
      <c r="G246" s="335"/>
      <c r="H246" s="335"/>
      <c r="I246" s="335"/>
      <c r="J246" s="335"/>
      <c r="K246" s="335"/>
      <c r="L246" s="335"/>
      <c r="M246" s="335"/>
      <c r="O246" s="115"/>
      <c r="Q246" s="115"/>
      <c r="R246" s="220"/>
      <c r="S246" s="115"/>
      <c r="T246" s="115"/>
      <c r="U246" s="115"/>
    </row>
    <row r="247" spans="1:21" s="217" customFormat="1" x14ac:dyDescent="0.3">
      <c r="A247" s="115"/>
      <c r="B247" s="115"/>
      <c r="C247" s="115"/>
      <c r="D247" s="115"/>
      <c r="E247" s="115"/>
      <c r="F247" s="335"/>
      <c r="G247" s="335"/>
      <c r="H247" s="335"/>
      <c r="I247" s="335"/>
      <c r="J247" s="335"/>
      <c r="K247" s="335"/>
      <c r="L247" s="335"/>
      <c r="M247" s="335"/>
      <c r="O247" s="115"/>
      <c r="Q247" s="115"/>
      <c r="R247" s="220"/>
      <c r="S247" s="115"/>
      <c r="T247" s="115"/>
      <c r="U247" s="115"/>
    </row>
    <row r="248" spans="1:21" s="217" customFormat="1" x14ac:dyDescent="0.3">
      <c r="A248" s="115"/>
      <c r="B248" s="115"/>
      <c r="C248" s="115"/>
      <c r="D248" s="115"/>
      <c r="E248" s="115"/>
      <c r="F248" s="335"/>
      <c r="G248" s="335"/>
      <c r="H248" s="335"/>
      <c r="I248" s="335"/>
      <c r="J248" s="335"/>
      <c r="K248" s="335"/>
      <c r="L248" s="335"/>
      <c r="M248" s="335"/>
      <c r="O248" s="115"/>
      <c r="Q248" s="115"/>
      <c r="R248" s="220"/>
      <c r="S248" s="115"/>
      <c r="T248" s="115"/>
      <c r="U248" s="115"/>
    </row>
  </sheetData>
  <sheetProtection algorithmName="SHA-512" hashValue="tSzgg2u09AoU8/o+PRfHd/WiFVplP6sY/NMFYDUXmV/qgrV70grRlIMmcoI0HHtc/dsCLKlkIo/Ckfbs9+Wldg==" saltValue="rkLq4Nhtxl7GcW/XljfiAQ==" spinCount="100000" sheet="1" objects="1" scenarios="1"/>
  <mergeCells count="71">
    <mergeCell ref="S6:S7"/>
    <mergeCell ref="A177:D177"/>
    <mergeCell ref="A179:D179"/>
    <mergeCell ref="A184:D184"/>
    <mergeCell ref="A186:D186"/>
    <mergeCell ref="A158:D158"/>
    <mergeCell ref="A163:D163"/>
    <mergeCell ref="A165:D165"/>
    <mergeCell ref="A170:D170"/>
    <mergeCell ref="A172:D172"/>
    <mergeCell ref="R6:R7"/>
    <mergeCell ref="N81:R81"/>
    <mergeCell ref="H6:H7"/>
    <mergeCell ref="I6:I7"/>
    <mergeCell ref="J6:J7"/>
    <mergeCell ref="K6:K7"/>
    <mergeCell ref="A242:R242"/>
    <mergeCell ref="A244:R244"/>
    <mergeCell ref="A227:R227"/>
    <mergeCell ref="A229:R231"/>
    <mergeCell ref="A233:R233"/>
    <mergeCell ref="A237:R237"/>
    <mergeCell ref="A239:R239"/>
    <mergeCell ref="A240:R240"/>
    <mergeCell ref="A235:R235"/>
    <mergeCell ref="P6:P7"/>
    <mergeCell ref="Q6:Q7"/>
    <mergeCell ref="A100:D100"/>
    <mergeCell ref="A107:D107"/>
    <mergeCell ref="O6:O7"/>
    <mergeCell ref="N6:N7"/>
    <mergeCell ref="M6:M7"/>
    <mergeCell ref="F6:F7"/>
    <mergeCell ref="A84:R84"/>
    <mergeCell ref="C6:C7"/>
    <mergeCell ref="A81:E81"/>
    <mergeCell ref="A6:A7"/>
    <mergeCell ref="B6:B7"/>
    <mergeCell ref="D6:D7"/>
    <mergeCell ref="A114:D114"/>
    <mergeCell ref="A95:D95"/>
    <mergeCell ref="A102:D102"/>
    <mergeCell ref="A109:D109"/>
    <mergeCell ref="L6:L7"/>
    <mergeCell ref="A86:D86"/>
    <mergeCell ref="A88:D88"/>
    <mergeCell ref="A93:D93"/>
    <mergeCell ref="G6:G7"/>
    <mergeCell ref="E6:E7"/>
    <mergeCell ref="A116:D116"/>
    <mergeCell ref="A191:D191"/>
    <mergeCell ref="A193:D193"/>
    <mergeCell ref="A198:D198"/>
    <mergeCell ref="A200:D200"/>
    <mergeCell ref="A121:D121"/>
    <mergeCell ref="A123:D123"/>
    <mergeCell ref="A128:D128"/>
    <mergeCell ref="A130:D130"/>
    <mergeCell ref="A135:D135"/>
    <mergeCell ref="A137:D137"/>
    <mergeCell ref="A142:D142"/>
    <mergeCell ref="A144:D144"/>
    <mergeCell ref="A149:D149"/>
    <mergeCell ref="A151:D151"/>
    <mergeCell ref="A156:D156"/>
    <mergeCell ref="A221:D221"/>
    <mergeCell ref="A205:D205"/>
    <mergeCell ref="A207:D207"/>
    <mergeCell ref="A212:D212"/>
    <mergeCell ref="A214:D214"/>
    <mergeCell ref="A219:D219"/>
  </mergeCells>
  <dataValidations count="4">
    <dataValidation type="list" allowBlank="1" showInputMessage="1" showErrorMessage="1" sqref="E187 E112 E108 E89 E105 E101 E103 E98 E94 E96 E217 E213 E215 E110 E119 E115 E117 E196 E192 E194 E203 E199 E201 E210 E206 E208 E224 E220 E222 E126 E122 E124 E133 E129 E131 E140 E136 E138 E147 E143 E145 E154 E150 E152 E161 E157 E159 E168 E164 E166 E175 E171 E173 E182 E178 E180 E189 E185 E11:E79">
      <formula1>$V$10:$V$11</formula1>
    </dataValidation>
    <dataValidation type="list" allowBlank="1" showInputMessage="1" showErrorMessage="1" sqref="C9:E9 C4:E5">
      <formula1>#REF!</formula1>
    </dataValidation>
    <dataValidation type="list" allowBlank="1" showInputMessage="1" showErrorMessage="1" sqref="E10 E87 E91">
      <formula1>$V$17:$V$18</formula1>
    </dataValidation>
    <dataValidation type="list" allowBlank="1" showInputMessage="1" showErrorMessage="1" sqref="D98 D89 D94 D96 D101 D103 D108 D110 D115 D117 D122 D124 D129 D131 D136 D138 D143 D145 D150 D152 D157 D159 D164 D166 D171 D173 D178 D180 D185 D187 D192 D194 D199 D201 D206 D208 D213 D215 D220 D222 D224 D217 D210 D203 D196 D189 D182 D175 D168 D161 D154 D147 D140 D133 D126 D119 D112 D105 D70:D79">
      <formula1>$T$11:$T$15</formula1>
    </dataValidation>
  </dataValidations>
  <pageMargins left="0.70866141732283472" right="0.70866141732283472" top="0.74803149606299213" bottom="0.74803149606299213" header="0.31496062992125984" footer="0.31496062992125984"/>
  <pageSetup paperSize="9" scale="65" orientation="landscape" r:id="rId1"/>
  <extLst>
    <ext xmlns:x14="http://schemas.microsoft.com/office/spreadsheetml/2009/9/main" uri="{78C0D931-6437-407d-A8EE-F0AAD7539E65}">
      <x14:conditionalFormattings>
        <x14:conditionalFormatting xmlns:xm="http://schemas.microsoft.com/office/excel/2006/main">
          <x14:cfRule type="expression" priority="10" id="{2C1C2041-ACB2-4BCC-BA06-1343348C3580}">
            <xm:f>$N$81&lt;&gt;'Tabela I'!$J$30</xm:f>
            <x14:dxf>
              <fill>
                <patternFill>
                  <bgColor rgb="FFFF0000"/>
                </patternFill>
              </fill>
            </x14:dxf>
          </x14:cfRule>
          <xm:sqref>N81:R81</xm:sqref>
        </x14:conditionalFormatting>
        <x14:conditionalFormatting xmlns:xm="http://schemas.microsoft.com/office/excel/2006/main">
          <x14:cfRule type="expression" priority="9" id="{C7CA7BEF-637F-4B3F-8BF0-722FF561C7F0}">
            <xm:f>$F$81&lt;&gt;'Tabela I'!$B$30</xm:f>
            <x14:dxf>
              <fill>
                <patternFill>
                  <bgColor rgb="FFFF0000"/>
                </patternFill>
              </fill>
            </x14:dxf>
          </x14:cfRule>
          <xm:sqref>F81</xm:sqref>
        </x14:conditionalFormatting>
        <x14:conditionalFormatting xmlns:xm="http://schemas.microsoft.com/office/excel/2006/main">
          <x14:cfRule type="expression" priority="8" id="{124BF377-0D87-45A9-B931-BB5501796BCD}">
            <xm:f>$G$81&lt;&gt;'Tabela I'!$C$30</xm:f>
            <x14:dxf>
              <fill>
                <patternFill>
                  <bgColor rgb="FFFF0000"/>
                </patternFill>
              </fill>
            </x14:dxf>
          </x14:cfRule>
          <xm:sqref>G81</xm:sqref>
        </x14:conditionalFormatting>
        <x14:conditionalFormatting xmlns:xm="http://schemas.microsoft.com/office/excel/2006/main">
          <x14:cfRule type="expression" priority="7" id="{589448AE-A028-4BE6-B72F-A8F5D35D13D3}">
            <xm:f>$H$81&lt;&gt;'Tabela I'!$D$30</xm:f>
            <x14:dxf>
              <fill>
                <patternFill>
                  <bgColor rgb="FFFF0000"/>
                </patternFill>
              </fill>
            </x14:dxf>
          </x14:cfRule>
          <xm:sqref>H81</xm:sqref>
        </x14:conditionalFormatting>
        <x14:conditionalFormatting xmlns:xm="http://schemas.microsoft.com/office/excel/2006/main">
          <x14:cfRule type="expression" priority="6" id="{814B00CF-A970-42E3-B550-4883E37B6D09}">
            <xm:f>$I$81&lt;&gt;'Tabela I'!$E$30</xm:f>
            <x14:dxf>
              <fill>
                <patternFill>
                  <bgColor rgb="FFFF0000"/>
                </patternFill>
              </fill>
            </x14:dxf>
          </x14:cfRule>
          <xm:sqref>I81</xm:sqref>
        </x14:conditionalFormatting>
        <x14:conditionalFormatting xmlns:xm="http://schemas.microsoft.com/office/excel/2006/main">
          <x14:cfRule type="expression" priority="5" id="{F44F649F-61E7-4233-AD12-E6A1BB1BC7C3}">
            <xm:f>$J$81&lt;&gt;'Tabela I'!$F$30</xm:f>
            <x14:dxf>
              <fill>
                <patternFill>
                  <bgColor rgb="FFFF0000"/>
                </patternFill>
              </fill>
            </x14:dxf>
          </x14:cfRule>
          <xm:sqref>J81</xm:sqref>
        </x14:conditionalFormatting>
        <x14:conditionalFormatting xmlns:xm="http://schemas.microsoft.com/office/excel/2006/main">
          <x14:cfRule type="expression" priority="4" id="{7216B4D1-748F-4B80-A8B3-4791346DA3CF}">
            <xm:f>$K$81&lt;&gt;'Tabela I'!$G$30</xm:f>
            <x14:dxf>
              <fill>
                <patternFill>
                  <bgColor rgb="FFFF0000"/>
                </patternFill>
              </fill>
            </x14:dxf>
          </x14:cfRule>
          <xm:sqref>K81</xm:sqref>
        </x14:conditionalFormatting>
        <x14:conditionalFormatting xmlns:xm="http://schemas.microsoft.com/office/excel/2006/main">
          <x14:cfRule type="expression" priority="3" id="{76B343D7-F815-400F-A943-678D9F341BBA}">
            <xm:f>$L$81&lt;&gt;'Tabela I'!$H$30</xm:f>
            <x14:dxf>
              <fill>
                <patternFill>
                  <bgColor rgb="FFFF0000"/>
                </patternFill>
              </fill>
            </x14:dxf>
          </x14:cfRule>
          <xm:sqref>L81</xm:sqref>
        </x14:conditionalFormatting>
        <x14:conditionalFormatting xmlns:xm="http://schemas.microsoft.com/office/excel/2006/main">
          <x14:cfRule type="expression" priority="2" id="{0729FA58-981B-4786-9C05-B10106B62A5F}">
            <xm:f>$M$81&lt;&gt;'Tabela I'!$I$30</xm:f>
            <x14:dxf>
              <fill>
                <patternFill>
                  <bgColor rgb="FFFF0000"/>
                </patternFill>
              </fill>
            </x14:dxf>
          </x14:cfRule>
          <xm:sqref>M81</xm:sqref>
        </x14:conditionalFormatting>
        <x14:conditionalFormatting xmlns:xm="http://schemas.microsoft.com/office/excel/2006/main">
          <x14:cfRule type="expression" priority="1" id="{A06C2FAD-9250-4182-A416-E9D9AD98D546}">
            <xm:f>$S$81&lt;&gt;'Tabela I'!$J$30</xm:f>
            <x14:dxf>
              <fill>
                <patternFill>
                  <bgColor rgb="FFFF0000"/>
                </patternFill>
              </fill>
            </x14:dxf>
          </x14:cfRule>
          <xm:sqref>S81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150"/>
  <sheetViews>
    <sheetView topLeftCell="A54" zoomScale="80" zoomScaleNormal="80" zoomScaleSheetLayoutView="58" workbookViewId="0">
      <selection activeCell="C67" sqref="C67"/>
    </sheetView>
  </sheetViews>
  <sheetFormatPr defaultColWidth="9.109375" defaultRowHeight="15.05" x14ac:dyDescent="0.3"/>
  <cols>
    <col min="1" max="2" width="7.33203125" style="115" customWidth="1"/>
    <col min="3" max="5" width="19" style="115" customWidth="1"/>
    <col min="6" max="6" width="10.44140625" style="115" customWidth="1"/>
    <col min="7" max="7" width="7.5546875" style="115" customWidth="1"/>
    <col min="8" max="8" width="8.109375" style="115" customWidth="1"/>
    <col min="9" max="9" width="8.88671875" style="115" customWidth="1"/>
    <col min="10" max="10" width="9.6640625" style="115" customWidth="1"/>
    <col min="11" max="11" width="9" style="115" customWidth="1"/>
    <col min="12" max="12" width="11.44140625" style="115" customWidth="1"/>
    <col min="13" max="13" width="8.5546875" style="115" customWidth="1"/>
    <col min="14" max="14" width="9.33203125" style="115" customWidth="1"/>
    <col min="15" max="15" width="10.88671875" style="217" customWidth="1"/>
    <col min="16" max="16" width="11.109375" style="115" customWidth="1"/>
    <col min="17" max="17" width="9.44140625" style="217" customWidth="1"/>
    <col min="18" max="18" width="10.109375" style="115" customWidth="1"/>
    <col min="19" max="19" width="9.5546875" style="220" customWidth="1"/>
    <col min="20" max="20" width="0" style="115" hidden="1" customWidth="1"/>
    <col min="21" max="22" width="9.109375" style="115" hidden="1" customWidth="1"/>
    <col min="23" max="23" width="9.109375" style="217" hidden="1" customWidth="1"/>
    <col min="24" max="24" width="0" style="217" hidden="1" customWidth="1"/>
    <col min="25" max="16384" width="9.109375" style="115"/>
  </cols>
  <sheetData>
    <row r="1" spans="1:23" ht="41.95" customHeight="1" x14ac:dyDescent="0.3">
      <c r="A1" s="247" t="s">
        <v>122</v>
      </c>
      <c r="B1" s="247" t="s">
        <v>121</v>
      </c>
      <c r="C1" s="247" t="s">
        <v>123</v>
      </c>
      <c r="D1" s="248" t="s">
        <v>96</v>
      </c>
      <c r="E1" s="247" t="s">
        <v>126</v>
      </c>
      <c r="F1" s="248" t="s">
        <v>145</v>
      </c>
      <c r="G1" s="249" t="s">
        <v>146</v>
      </c>
      <c r="H1" s="250" t="s">
        <v>147</v>
      </c>
      <c r="I1" s="251" t="s">
        <v>148</v>
      </c>
      <c r="J1" s="251" t="s">
        <v>149</v>
      </c>
      <c r="K1" s="251" t="s">
        <v>56</v>
      </c>
      <c r="L1" s="249" t="s">
        <v>150</v>
      </c>
      <c r="M1" s="251" t="s">
        <v>151</v>
      </c>
      <c r="N1" s="251" t="s">
        <v>152</v>
      </c>
      <c r="O1" s="249" t="s">
        <v>153</v>
      </c>
      <c r="P1" s="249" t="s">
        <v>154</v>
      </c>
      <c r="Q1" s="249" t="s">
        <v>155</v>
      </c>
      <c r="R1" s="249" t="s">
        <v>156</v>
      </c>
      <c r="S1" s="249" t="s">
        <v>157</v>
      </c>
      <c r="T1" s="252" t="s">
        <v>155</v>
      </c>
    </row>
    <row r="2" spans="1:23" x14ac:dyDescent="0.3">
      <c r="A2" s="405">
        <f>+'Tabela I'!$K$2</f>
        <v>0</v>
      </c>
      <c r="B2" s="405">
        <f>+'Tabela I'!$K$1</f>
        <v>2020</v>
      </c>
      <c r="C2" s="253" t="str">
        <f>+'Tabela III'!B10</f>
        <v>Vladimir Špoljarić</v>
      </c>
      <c r="D2" s="253"/>
      <c r="E2" s="253" t="str">
        <f>+'Tabela III'!D10</f>
        <v>Predsjednik suda *</v>
      </c>
      <c r="F2" s="253">
        <f>+'Tabela III'!E10</f>
        <v>0</v>
      </c>
      <c r="G2" s="253">
        <f>+'Tabela III'!F10</f>
        <v>0</v>
      </c>
      <c r="H2" s="253">
        <f>+'Tabela III'!G10</f>
        <v>0</v>
      </c>
      <c r="I2" s="253">
        <f>+'Tabela III'!H10</f>
        <v>0</v>
      </c>
      <c r="J2" s="253">
        <f>+'Tabela III'!I10</f>
        <v>0</v>
      </c>
      <c r="K2" s="253">
        <f>+'Tabela III'!J10</f>
        <v>0</v>
      </c>
      <c r="L2" s="253">
        <f>+'Tabela III'!K10</f>
        <v>0</v>
      </c>
      <c r="M2" s="253">
        <f>+'Tabela III'!L10</f>
        <v>0</v>
      </c>
      <c r="N2" s="253">
        <f>+'Tabela III'!M10</f>
        <v>0</v>
      </c>
      <c r="O2" s="253" t="str">
        <f>+'Tabela III'!N10</f>
        <v/>
      </c>
      <c r="P2" s="253" t="str">
        <f>+'Tabela III'!O10</f>
        <v/>
      </c>
      <c r="Q2" s="253" t="str">
        <f>+'Tabela III'!P10</f>
        <v/>
      </c>
      <c r="R2" s="253" t="str">
        <f>+'Tabela III'!Q10</f>
        <v/>
      </c>
      <c r="S2" s="253" t="str">
        <f>+'Tabela III'!R10</f>
        <v/>
      </c>
      <c r="W2" s="234" t="s">
        <v>142</v>
      </c>
    </row>
    <row r="3" spans="1:23" x14ac:dyDescent="0.3">
      <c r="A3" s="405">
        <f>+'Tabela I'!$K$2</f>
        <v>0</v>
      </c>
      <c r="B3" s="405">
        <f>+'Tabela I'!$K$1</f>
        <v>2020</v>
      </c>
      <c r="C3" s="253" t="str">
        <f>'Tabela III'!B11</f>
        <v>Adisa Zahiragić</v>
      </c>
      <c r="D3" s="253" t="str">
        <f>+'Tabela III'!C11</f>
        <v>KRIVIĆNI</v>
      </c>
      <c r="E3" s="253" t="str">
        <f>+'Tabela III'!D11</f>
        <v>Predsjednik odjela</v>
      </c>
      <c r="F3" s="253">
        <f>+'Tabela III'!E11</f>
        <v>0</v>
      </c>
      <c r="G3" s="253">
        <f>+'Tabela III'!F11</f>
        <v>7</v>
      </c>
      <c r="H3" s="253">
        <f>+'Tabela III'!G11</f>
        <v>6</v>
      </c>
      <c r="I3" s="253">
        <f>+'Tabela III'!H11</f>
        <v>0</v>
      </c>
      <c r="J3" s="253">
        <f>+'Tabela III'!I11</f>
        <v>4</v>
      </c>
      <c r="K3" s="253">
        <f>+'Tabela III'!J11</f>
        <v>0</v>
      </c>
      <c r="L3" s="253">
        <f>+'Tabela III'!K11</f>
        <v>0</v>
      </c>
      <c r="M3" s="253">
        <f>+'Tabela III'!L11</f>
        <v>2</v>
      </c>
      <c r="N3" s="253">
        <f>+'Tabela III'!M11</f>
        <v>0</v>
      </c>
      <c r="O3" s="253" t="str">
        <f>+'Tabela III'!N11</f>
        <v/>
      </c>
      <c r="P3" s="253" t="str">
        <f>+'Tabela III'!O11</f>
        <v/>
      </c>
      <c r="Q3" s="253" t="str">
        <f>+'Tabela III'!P11</f>
        <v/>
      </c>
      <c r="R3" s="253" t="str">
        <f>+'Tabela III'!Q11</f>
        <v/>
      </c>
      <c r="S3" s="253" t="str">
        <f>+'Tabela III'!R11</f>
        <v/>
      </c>
      <c r="U3" s="115" t="s">
        <v>93</v>
      </c>
      <c r="W3" s="234" t="s">
        <v>143</v>
      </c>
    </row>
    <row r="4" spans="1:23" x14ac:dyDescent="0.3">
      <c r="A4" s="405">
        <f>+'Tabela I'!$K$2</f>
        <v>0</v>
      </c>
      <c r="B4" s="405">
        <f>+'Tabela I'!$K$1</f>
        <v>2020</v>
      </c>
      <c r="C4" s="253" t="str">
        <f>+'Tabela III'!B12</f>
        <v>Jasenko Ružić</v>
      </c>
      <c r="D4" s="253" t="str">
        <f>+'Tabela III'!C12</f>
        <v>KRIVIČNI</v>
      </c>
      <c r="E4" s="253" t="str">
        <f>+'Tabela III'!D12</f>
        <v>Sudija</v>
      </c>
      <c r="F4" s="253">
        <f>+'Tabela III'!E12</f>
        <v>0</v>
      </c>
      <c r="G4" s="253">
        <f>+'Tabela III'!F12</f>
        <v>69</v>
      </c>
      <c r="H4" s="253">
        <f>+'Tabela III'!G12</f>
        <v>44</v>
      </c>
      <c r="I4" s="253">
        <f>+'Tabela III'!H12</f>
        <v>0</v>
      </c>
      <c r="J4" s="253">
        <f>+'Tabela III'!I12</f>
        <v>37</v>
      </c>
      <c r="K4" s="253">
        <f>+'Tabela III'!J12</f>
        <v>0</v>
      </c>
      <c r="L4" s="253">
        <f>+'Tabela III'!K12</f>
        <v>0</v>
      </c>
      <c r="M4" s="253">
        <f>+'Tabela III'!L12</f>
        <v>7</v>
      </c>
      <c r="N4" s="253">
        <f>+'Tabela III'!M12</f>
        <v>0</v>
      </c>
      <c r="O4" s="253" t="str">
        <f>+'Tabela III'!N12</f>
        <v/>
      </c>
      <c r="P4" s="253" t="str">
        <f>+'Tabela III'!O12</f>
        <v/>
      </c>
      <c r="Q4" s="253" t="str">
        <f>+'Tabela III'!P12</f>
        <v/>
      </c>
      <c r="R4" s="253" t="str">
        <f>+'Tabela III'!Q12</f>
        <v/>
      </c>
      <c r="S4" s="253" t="str">
        <f>+'Tabela III'!R12</f>
        <v/>
      </c>
      <c r="U4" s="115" t="s">
        <v>94</v>
      </c>
    </row>
    <row r="5" spans="1:23" x14ac:dyDescent="0.3">
      <c r="A5" s="405">
        <f>+'Tabela I'!$K$2</f>
        <v>0</v>
      </c>
      <c r="B5" s="405">
        <f>+'Tabela I'!$K$1</f>
        <v>2020</v>
      </c>
      <c r="C5" s="253" t="str">
        <f>+'Tabela III'!B13</f>
        <v>Indira Jahić</v>
      </c>
      <c r="D5" s="253" t="str">
        <f>+'Tabela III'!C13</f>
        <v>KRIVIČNI</v>
      </c>
      <c r="E5" s="253" t="str">
        <f>+'Tabela III'!D13</f>
        <v>Sudija</v>
      </c>
      <c r="F5" s="253">
        <f>+'Tabela III'!E13</f>
        <v>0</v>
      </c>
      <c r="G5" s="253">
        <f>+'Tabela III'!F13</f>
        <v>94</v>
      </c>
      <c r="H5" s="253">
        <f>+'Tabela III'!G13</f>
        <v>49</v>
      </c>
      <c r="I5" s="253">
        <f>+'Tabela III'!H13</f>
        <v>0</v>
      </c>
      <c r="J5" s="253">
        <f>+'Tabela III'!I13</f>
        <v>41</v>
      </c>
      <c r="K5" s="253">
        <f>+'Tabela III'!J13</f>
        <v>0</v>
      </c>
      <c r="L5" s="253">
        <f>+'Tabela III'!K13</f>
        <v>0</v>
      </c>
      <c r="M5" s="253">
        <f>+'Tabela III'!L13</f>
        <v>7</v>
      </c>
      <c r="N5" s="253">
        <f>+'Tabela III'!M13</f>
        <v>1</v>
      </c>
      <c r="O5" s="253" t="str">
        <f>+'Tabela III'!N13</f>
        <v/>
      </c>
      <c r="P5" s="253" t="str">
        <f>+'Tabela III'!O13</f>
        <v/>
      </c>
      <c r="Q5" s="253" t="str">
        <f>+'Tabela III'!P13</f>
        <v/>
      </c>
      <c r="R5" s="253" t="str">
        <f>+'Tabela III'!Q13</f>
        <v/>
      </c>
      <c r="S5" s="253" t="str">
        <f>+'Tabela III'!R13</f>
        <v/>
      </c>
    </row>
    <row r="6" spans="1:23" x14ac:dyDescent="0.3">
      <c r="A6" s="405">
        <f>+'Tabela I'!$K$2</f>
        <v>0</v>
      </c>
      <c r="B6" s="405">
        <f>+'Tabela I'!$K$1</f>
        <v>2020</v>
      </c>
      <c r="C6" s="253" t="str">
        <f>+'Tabela III'!B14</f>
        <v>Igor Todorović</v>
      </c>
      <c r="D6" s="253" t="str">
        <f>+'Tabela III'!C14</f>
        <v>KRIVIČNI</v>
      </c>
      <c r="E6" s="253" t="str">
        <f>+'Tabela III'!D14</f>
        <v>Sudija</v>
      </c>
      <c r="F6" s="253">
        <f>+'Tabela III'!E14</f>
        <v>0</v>
      </c>
      <c r="G6" s="253">
        <f>+'Tabela III'!F14</f>
        <v>84</v>
      </c>
      <c r="H6" s="253">
        <f>+'Tabela III'!G14</f>
        <v>42</v>
      </c>
      <c r="I6" s="253">
        <f>+'Tabela III'!H14</f>
        <v>0</v>
      </c>
      <c r="J6" s="253">
        <f>+'Tabela III'!I14</f>
        <v>34</v>
      </c>
      <c r="K6" s="253">
        <f>+'Tabela III'!J14</f>
        <v>3</v>
      </c>
      <c r="L6" s="253">
        <f>+'Tabela III'!K14</f>
        <v>0</v>
      </c>
      <c r="M6" s="253">
        <f>+'Tabela III'!L14</f>
        <v>5</v>
      </c>
      <c r="N6" s="253">
        <f>+'Tabela III'!M14</f>
        <v>0</v>
      </c>
      <c r="O6" s="253" t="str">
        <f>+'Tabela III'!N14</f>
        <v/>
      </c>
      <c r="P6" s="253" t="str">
        <f>+'Tabela III'!O14</f>
        <v/>
      </c>
      <c r="Q6" s="253" t="str">
        <f>+'Tabela III'!P14</f>
        <v/>
      </c>
      <c r="R6" s="253" t="str">
        <f>+'Tabela III'!Q14</f>
        <v/>
      </c>
      <c r="S6" s="253" t="str">
        <f>+'Tabela III'!R14</f>
        <v/>
      </c>
    </row>
    <row r="7" spans="1:23" x14ac:dyDescent="0.3">
      <c r="A7" s="405">
        <f>+'Tabela I'!$K$2</f>
        <v>0</v>
      </c>
      <c r="B7" s="405">
        <f>+'Tabela I'!$K$1</f>
        <v>2020</v>
      </c>
      <c r="C7" s="253" t="str">
        <f>+'Tabela III'!B15</f>
        <v>Elvira Begović</v>
      </c>
      <c r="D7" s="253" t="str">
        <f>+'Tabela III'!C15</f>
        <v>KRIVIČNI</v>
      </c>
      <c r="E7" s="253" t="str">
        <f>+'Tabela III'!D15</f>
        <v>Sudija</v>
      </c>
      <c r="F7" s="253">
        <f>+'Tabela III'!E15</f>
        <v>0</v>
      </c>
      <c r="G7" s="253">
        <f>+'Tabela III'!F15</f>
        <v>74</v>
      </c>
      <c r="H7" s="253">
        <f>+'Tabela III'!G15</f>
        <v>48</v>
      </c>
      <c r="I7" s="253">
        <f>+'Tabela III'!H15</f>
        <v>0</v>
      </c>
      <c r="J7" s="253">
        <f>+'Tabela III'!I15</f>
        <v>44</v>
      </c>
      <c r="K7" s="253">
        <f>+'Tabela III'!J15</f>
        <v>1</v>
      </c>
      <c r="L7" s="253">
        <f>+'Tabela III'!K15</f>
        <v>0</v>
      </c>
      <c r="M7" s="253">
        <f>+'Tabela III'!L15</f>
        <v>3</v>
      </c>
      <c r="N7" s="253">
        <f>+'Tabela III'!M15</f>
        <v>0</v>
      </c>
      <c r="O7" s="253" t="str">
        <f>+'Tabela III'!N15</f>
        <v/>
      </c>
      <c r="P7" s="253" t="str">
        <f>+'Tabela III'!O15</f>
        <v/>
      </c>
      <c r="Q7" s="253" t="str">
        <f>+'Tabela III'!P15</f>
        <v/>
      </c>
      <c r="R7" s="253" t="str">
        <f>+'Tabela III'!Q15</f>
        <v/>
      </c>
      <c r="S7" s="253" t="str">
        <f>+'Tabela III'!R15</f>
        <v/>
      </c>
    </row>
    <row r="8" spans="1:23" x14ac:dyDescent="0.3">
      <c r="A8" s="405">
        <f>+'Tabela I'!$K$2</f>
        <v>0</v>
      </c>
      <c r="B8" s="405">
        <f>+'Tabela I'!$K$1</f>
        <v>2020</v>
      </c>
      <c r="C8" s="253" t="str">
        <f>+'Tabela III'!B16</f>
        <v>Sanela Rondić</v>
      </c>
      <c r="D8" s="253" t="str">
        <f>+'Tabela III'!C16</f>
        <v>KRIVIČNI</v>
      </c>
      <c r="E8" s="253" t="str">
        <f>+'Tabela III'!D16</f>
        <v>Sudija</v>
      </c>
      <c r="F8" s="253">
        <f>+'Tabela III'!E16</f>
        <v>0</v>
      </c>
      <c r="G8" s="253">
        <f>+'Tabela III'!F16</f>
        <v>98</v>
      </c>
      <c r="H8" s="253">
        <f>+'Tabela III'!G16</f>
        <v>58</v>
      </c>
      <c r="I8" s="253">
        <f>+'Tabela III'!H16</f>
        <v>0</v>
      </c>
      <c r="J8" s="253">
        <f>+'Tabela III'!I16</f>
        <v>55</v>
      </c>
      <c r="K8" s="253">
        <f>+'Tabela III'!J16</f>
        <v>0</v>
      </c>
      <c r="L8" s="253">
        <f>+'Tabela III'!K16</f>
        <v>0</v>
      </c>
      <c r="M8" s="253">
        <f>+'Tabela III'!L16</f>
        <v>3</v>
      </c>
      <c r="N8" s="253">
        <f>+'Tabela III'!M16</f>
        <v>0</v>
      </c>
      <c r="O8" s="253" t="str">
        <f>+'Tabela III'!N16</f>
        <v/>
      </c>
      <c r="P8" s="253" t="str">
        <f>+'Tabela III'!O16</f>
        <v/>
      </c>
      <c r="Q8" s="253" t="str">
        <f>+'Tabela III'!P16</f>
        <v/>
      </c>
      <c r="R8" s="253" t="str">
        <f>+'Tabela III'!Q16</f>
        <v/>
      </c>
      <c r="S8" s="253" t="str">
        <f>+'Tabela III'!R16</f>
        <v/>
      </c>
    </row>
    <row r="9" spans="1:23" x14ac:dyDescent="0.3">
      <c r="A9" s="405">
        <f>+'Tabela I'!$K$2</f>
        <v>0</v>
      </c>
      <c r="B9" s="405">
        <f>+'Tabela I'!$K$1</f>
        <v>2020</v>
      </c>
      <c r="C9" s="253" t="str">
        <f>+'Tabela III'!B17</f>
        <v>Rozita Šimić</v>
      </c>
      <c r="D9" s="253" t="str">
        <f>+'Tabela III'!C17</f>
        <v>KRIVIČNI</v>
      </c>
      <c r="E9" s="253" t="str">
        <f>+'Tabela III'!D17</f>
        <v>Sudija</v>
      </c>
      <c r="F9" s="253">
        <f>+'Tabela III'!E17</f>
        <v>0</v>
      </c>
      <c r="G9" s="253">
        <f>+'Tabela III'!F17</f>
        <v>79</v>
      </c>
      <c r="H9" s="253">
        <f>+'Tabela III'!G17</f>
        <v>46</v>
      </c>
      <c r="I9" s="253">
        <f>+'Tabela III'!H17</f>
        <v>0</v>
      </c>
      <c r="J9" s="253">
        <f>+'Tabela III'!I17</f>
        <v>31</v>
      </c>
      <c r="K9" s="253">
        <f>+'Tabela III'!J17</f>
        <v>1</v>
      </c>
      <c r="L9" s="253">
        <f>+'Tabela III'!K17</f>
        <v>0</v>
      </c>
      <c r="M9" s="253">
        <f>+'Tabela III'!L17</f>
        <v>12</v>
      </c>
      <c r="N9" s="253">
        <f>+'Tabela III'!M17</f>
        <v>2</v>
      </c>
      <c r="O9" s="253" t="str">
        <f>+'Tabela III'!N17</f>
        <v/>
      </c>
      <c r="P9" s="253" t="str">
        <f>+'Tabela III'!O17</f>
        <v/>
      </c>
      <c r="Q9" s="253" t="str">
        <f>+'Tabela III'!P17</f>
        <v/>
      </c>
      <c r="R9" s="253" t="str">
        <f>+'Tabela III'!Q17</f>
        <v/>
      </c>
      <c r="S9" s="253" t="str">
        <f>+'Tabela III'!R17</f>
        <v/>
      </c>
    </row>
    <row r="10" spans="1:23" x14ac:dyDescent="0.3">
      <c r="A10" s="405">
        <f>+'Tabela I'!$K$2</f>
        <v>0</v>
      </c>
      <c r="B10" s="405">
        <f>+'Tabela I'!$K$1</f>
        <v>2020</v>
      </c>
      <c r="C10" s="253" t="str">
        <f>+'Tabela III'!B18</f>
        <v>Žana Knežević</v>
      </c>
      <c r="D10" s="253" t="str">
        <f>+'Tabela III'!C18</f>
        <v>KRIVIČNI</v>
      </c>
      <c r="E10" s="253" t="str">
        <f>+'Tabela III'!D18</f>
        <v>Sudija</v>
      </c>
      <c r="F10" s="253">
        <f>+'Tabela III'!E18</f>
        <v>0</v>
      </c>
      <c r="G10" s="253">
        <f>+'Tabela III'!F18</f>
        <v>98</v>
      </c>
      <c r="H10" s="253">
        <f>+'Tabela III'!G18</f>
        <v>41</v>
      </c>
      <c r="I10" s="253">
        <f>+'Tabela III'!H18</f>
        <v>0</v>
      </c>
      <c r="J10" s="253">
        <f>+'Tabela III'!I18</f>
        <v>39</v>
      </c>
      <c r="K10" s="253">
        <f>+'Tabela III'!J18</f>
        <v>0</v>
      </c>
      <c r="L10" s="253">
        <f>+'Tabela III'!K18</f>
        <v>0</v>
      </c>
      <c r="M10" s="253">
        <f>+'Tabela III'!L18</f>
        <v>0</v>
      </c>
      <c r="N10" s="253">
        <f>+'Tabela III'!M18</f>
        <v>2</v>
      </c>
      <c r="O10" s="253" t="str">
        <f>+'Tabela III'!N18</f>
        <v/>
      </c>
      <c r="P10" s="253" t="str">
        <f>+'Tabela III'!O18</f>
        <v/>
      </c>
      <c r="Q10" s="253" t="str">
        <f>+'Tabela III'!P18</f>
        <v/>
      </c>
      <c r="R10" s="253" t="str">
        <f>+'Tabela III'!Q18</f>
        <v/>
      </c>
      <c r="S10" s="253" t="str">
        <f>+'Tabela III'!R18</f>
        <v/>
      </c>
    </row>
    <row r="11" spans="1:23" x14ac:dyDescent="0.3">
      <c r="A11" s="405">
        <f>+'Tabela I'!$K$2</f>
        <v>0</v>
      </c>
      <c r="B11" s="405">
        <f>+'Tabela I'!$K$1</f>
        <v>2020</v>
      </c>
      <c r="C11" s="253" t="str">
        <f>+'Tabela III'!B19</f>
        <v>Danijela Mikić</v>
      </c>
      <c r="D11" s="253" t="str">
        <f>+'Tabela III'!C19</f>
        <v>UPRAVNI</v>
      </c>
      <c r="E11" s="253" t="str">
        <f>+'Tabela III'!D19</f>
        <v>Predsjednik odjela</v>
      </c>
      <c r="F11" s="253">
        <f>+'Tabela III'!E19</f>
        <v>0</v>
      </c>
      <c r="G11" s="253">
        <f>+'Tabela III'!F19</f>
        <v>217</v>
      </c>
      <c r="H11" s="253">
        <f>+'Tabela III'!G19</f>
        <v>29</v>
      </c>
      <c r="I11" s="253">
        <f>+'Tabela III'!H19</f>
        <v>4</v>
      </c>
      <c r="J11" s="253">
        <f>+'Tabela III'!I19</f>
        <v>27</v>
      </c>
      <c r="K11" s="253">
        <f>+'Tabela III'!J19</f>
        <v>2</v>
      </c>
      <c r="L11" s="253">
        <f>+'Tabela III'!K19</f>
        <v>0</v>
      </c>
      <c r="M11" s="253">
        <f>+'Tabela III'!L19</f>
        <v>0</v>
      </c>
      <c r="N11" s="253">
        <f>+'Tabela III'!M19</f>
        <v>0</v>
      </c>
      <c r="O11" s="253" t="str">
        <f>+'Tabela III'!N19</f>
        <v/>
      </c>
      <c r="P11" s="253" t="str">
        <f>+'Tabela III'!O19</f>
        <v/>
      </c>
      <c r="Q11" s="253" t="str">
        <f>+'Tabela III'!P19</f>
        <v/>
      </c>
      <c r="R11" s="253" t="str">
        <f>+'Tabela III'!Q19</f>
        <v/>
      </c>
      <c r="S11" s="253" t="str">
        <f>+'Tabela III'!R19</f>
        <v/>
      </c>
    </row>
    <row r="12" spans="1:23" ht="25.05" x14ac:dyDescent="0.3">
      <c r="A12" s="405">
        <f>+'Tabela I'!$K$2</f>
        <v>0</v>
      </c>
      <c r="B12" s="405">
        <f>+'Tabela I'!$K$1</f>
        <v>2020</v>
      </c>
      <c r="C12" s="253" t="str">
        <f>+'Tabela III'!B20</f>
        <v>Aida Salčinović Kuljanin</v>
      </c>
      <c r="D12" s="253" t="str">
        <f>+'Tabela III'!C20</f>
        <v>UPRAVNI</v>
      </c>
      <c r="E12" s="253" t="str">
        <f>+'Tabela III'!D20</f>
        <v>Sudija</v>
      </c>
      <c r="F12" s="253">
        <f>+'Tabela III'!E20</f>
        <v>0</v>
      </c>
      <c r="G12" s="253">
        <f>+'Tabela III'!F20</f>
        <v>196</v>
      </c>
      <c r="H12" s="253">
        <f>+'Tabela III'!G20</f>
        <v>23</v>
      </c>
      <c r="I12" s="253">
        <f>+'Tabela III'!H20</f>
        <v>6</v>
      </c>
      <c r="J12" s="253">
        <f>+'Tabela III'!I20</f>
        <v>23</v>
      </c>
      <c r="K12" s="253">
        <f>+'Tabela III'!J20</f>
        <v>0</v>
      </c>
      <c r="L12" s="253">
        <f>+'Tabela III'!K20</f>
        <v>0</v>
      </c>
      <c r="M12" s="253">
        <f>+'Tabela III'!L20</f>
        <v>0</v>
      </c>
      <c r="N12" s="253">
        <f>+'Tabela III'!M20</f>
        <v>0</v>
      </c>
      <c r="O12" s="253" t="str">
        <f>+'Tabela III'!N20</f>
        <v/>
      </c>
      <c r="P12" s="253" t="str">
        <f>+'Tabela III'!O20</f>
        <v/>
      </c>
      <c r="Q12" s="253" t="str">
        <f>+'Tabela III'!P20</f>
        <v/>
      </c>
      <c r="R12" s="253" t="str">
        <f>+'Tabela III'!Q20</f>
        <v/>
      </c>
      <c r="S12" s="253" t="str">
        <f>+'Tabela III'!R20</f>
        <v/>
      </c>
    </row>
    <row r="13" spans="1:23" x14ac:dyDescent="0.3">
      <c r="A13" s="405">
        <f>+'Tabela I'!$K$2</f>
        <v>0</v>
      </c>
      <c r="B13" s="405">
        <f>+'Tabela I'!$K$1</f>
        <v>2020</v>
      </c>
      <c r="C13" s="253" t="str">
        <f>+'Tabela III'!B21</f>
        <v>Aida Šabanović</v>
      </c>
      <c r="D13" s="253" t="str">
        <f>+'Tabela III'!C21</f>
        <v>UPRAVNI</v>
      </c>
      <c r="E13" s="253" t="str">
        <f>+'Tabela III'!D21</f>
        <v>Sudija</v>
      </c>
      <c r="F13" s="253">
        <f>+'Tabela III'!E21</f>
        <v>0</v>
      </c>
      <c r="G13" s="253">
        <f>+'Tabela III'!F21</f>
        <v>219</v>
      </c>
      <c r="H13" s="253">
        <f>+'Tabela III'!G21</f>
        <v>35</v>
      </c>
      <c r="I13" s="253">
        <f>+'Tabela III'!H21</f>
        <v>4</v>
      </c>
      <c r="J13" s="253">
        <f>+'Tabela III'!I21</f>
        <v>29</v>
      </c>
      <c r="K13" s="253">
        <f>+'Tabela III'!J21</f>
        <v>5</v>
      </c>
      <c r="L13" s="253">
        <f>+'Tabela III'!K21</f>
        <v>0</v>
      </c>
      <c r="M13" s="253">
        <f>+'Tabela III'!L21</f>
        <v>1</v>
      </c>
      <c r="N13" s="253">
        <f>+'Tabela III'!M21</f>
        <v>0</v>
      </c>
      <c r="O13" s="253" t="str">
        <f>+'Tabela III'!N21</f>
        <v/>
      </c>
      <c r="P13" s="253" t="str">
        <f>+'Tabela III'!O21</f>
        <v/>
      </c>
      <c r="Q13" s="253" t="str">
        <f>+'Tabela III'!P21</f>
        <v/>
      </c>
      <c r="R13" s="253" t="str">
        <f>+'Tabela III'!Q21</f>
        <v/>
      </c>
      <c r="S13" s="253" t="str">
        <f>+'Tabela III'!R21</f>
        <v/>
      </c>
    </row>
    <row r="14" spans="1:23" x14ac:dyDescent="0.3">
      <c r="A14" s="405">
        <f>+'Tabela I'!$K$2</f>
        <v>0</v>
      </c>
      <c r="B14" s="405">
        <f>+'Tabela I'!$K$1</f>
        <v>2020</v>
      </c>
      <c r="C14" s="253" t="str">
        <f>+'Tabela III'!B22</f>
        <v>Rada Bjeljac</v>
      </c>
      <c r="D14" s="253" t="str">
        <f>+'Tabela III'!C22</f>
        <v>UPRAVNI</v>
      </c>
      <c r="E14" s="253" t="str">
        <f>+'Tabela III'!D22</f>
        <v>Sudija</v>
      </c>
      <c r="F14" s="253">
        <f>+'Tabela III'!E22</f>
        <v>0</v>
      </c>
      <c r="G14" s="253">
        <f>+'Tabela III'!F22</f>
        <v>162</v>
      </c>
      <c r="H14" s="253">
        <f>+'Tabela III'!G22</f>
        <v>12</v>
      </c>
      <c r="I14" s="253">
        <f>+'Tabela III'!H22</f>
        <v>1</v>
      </c>
      <c r="J14" s="253">
        <f>+'Tabela III'!I22</f>
        <v>11</v>
      </c>
      <c r="K14" s="253">
        <f>+'Tabela III'!J22</f>
        <v>1</v>
      </c>
      <c r="L14" s="253">
        <f>+'Tabela III'!K22</f>
        <v>0</v>
      </c>
      <c r="M14" s="253">
        <f>+'Tabela III'!L22</f>
        <v>0</v>
      </c>
      <c r="N14" s="253">
        <f>+'Tabela III'!M22</f>
        <v>0</v>
      </c>
      <c r="O14" s="253" t="str">
        <f>+'Tabela III'!N22</f>
        <v/>
      </c>
      <c r="P14" s="253" t="str">
        <f>+'Tabela III'!O22</f>
        <v/>
      </c>
      <c r="Q14" s="253" t="str">
        <f>+'Tabela III'!P22</f>
        <v/>
      </c>
      <c r="R14" s="253" t="str">
        <f>+'Tabela III'!Q22</f>
        <v/>
      </c>
      <c r="S14" s="253" t="str">
        <f>+'Tabela III'!R22</f>
        <v/>
      </c>
    </row>
    <row r="15" spans="1:23" x14ac:dyDescent="0.3">
      <c r="A15" s="405">
        <f>+'Tabela I'!$K$2</f>
        <v>0</v>
      </c>
      <c r="B15" s="405">
        <f>+'Tabela I'!$K$1</f>
        <v>2020</v>
      </c>
      <c r="C15" s="253" t="str">
        <f>+'Tabela III'!B23</f>
        <v>Slavica Džaferović</v>
      </c>
      <c r="D15" s="253" t="str">
        <f>+'Tabela III'!C23</f>
        <v>UPRAVNI</v>
      </c>
      <c r="E15" s="253" t="str">
        <f>+'Tabela III'!D23</f>
        <v>Sudija</v>
      </c>
      <c r="F15" s="253">
        <f>+'Tabela III'!E23</f>
        <v>0</v>
      </c>
      <c r="G15" s="253">
        <f>+'Tabela III'!F23</f>
        <v>226</v>
      </c>
      <c r="H15" s="253">
        <f>+'Tabela III'!G23</f>
        <v>19</v>
      </c>
      <c r="I15" s="253">
        <f>+'Tabela III'!H23</f>
        <v>6</v>
      </c>
      <c r="J15" s="253">
        <f>+'Tabela III'!I23</f>
        <v>18</v>
      </c>
      <c r="K15" s="253">
        <f>+'Tabela III'!J23</f>
        <v>0</v>
      </c>
      <c r="L15" s="253">
        <f>+'Tabela III'!K23</f>
        <v>0</v>
      </c>
      <c r="M15" s="253">
        <f>+'Tabela III'!L23</f>
        <v>1</v>
      </c>
      <c r="N15" s="253">
        <f>+'Tabela III'!M23</f>
        <v>0</v>
      </c>
      <c r="O15" s="253" t="str">
        <f>+'Tabela III'!N23</f>
        <v/>
      </c>
      <c r="P15" s="253" t="str">
        <f>+'Tabela III'!O23</f>
        <v/>
      </c>
      <c r="Q15" s="253" t="str">
        <f>+'Tabela III'!P23</f>
        <v/>
      </c>
      <c r="R15" s="253" t="str">
        <f>+'Tabela III'!Q23</f>
        <v/>
      </c>
      <c r="S15" s="253" t="str">
        <f>+'Tabela III'!R23</f>
        <v/>
      </c>
    </row>
    <row r="16" spans="1:23" x14ac:dyDescent="0.3">
      <c r="A16" s="405">
        <f>+'Tabela I'!$K$2</f>
        <v>0</v>
      </c>
      <c r="B16" s="405">
        <f>+'Tabela I'!$K$1</f>
        <v>2020</v>
      </c>
      <c r="C16" s="253" t="str">
        <f>+'Tabela III'!B24</f>
        <v>Vildana Mujagić</v>
      </c>
      <c r="D16" s="253" t="str">
        <f>+'Tabela III'!C24</f>
        <v>UPRAVNI</v>
      </c>
      <c r="E16" s="253" t="str">
        <f>+'Tabela III'!D24</f>
        <v>Sudija</v>
      </c>
      <c r="F16" s="253">
        <f>+'Tabela III'!E24</f>
        <v>0</v>
      </c>
      <c r="G16" s="253">
        <f>+'Tabela III'!F24</f>
        <v>166</v>
      </c>
      <c r="H16" s="253">
        <f>+'Tabela III'!G24</f>
        <v>44</v>
      </c>
      <c r="I16" s="253">
        <f>+'Tabela III'!H24</f>
        <v>2</v>
      </c>
      <c r="J16" s="253">
        <f>+'Tabela III'!I24</f>
        <v>39</v>
      </c>
      <c r="K16" s="253">
        <f>+'Tabela III'!J24</f>
        <v>5</v>
      </c>
      <c r="L16" s="253">
        <f>+'Tabela III'!K24</f>
        <v>0</v>
      </c>
      <c r="M16" s="253">
        <f>+'Tabela III'!L24</f>
        <v>0</v>
      </c>
      <c r="N16" s="253">
        <f>+'Tabela III'!M24</f>
        <v>0</v>
      </c>
      <c r="O16" s="253" t="str">
        <f>+'Tabela III'!N24</f>
        <v/>
      </c>
      <c r="P16" s="253" t="str">
        <f>+'Tabela III'!O24</f>
        <v/>
      </c>
      <c r="Q16" s="253" t="str">
        <f>+'Tabela III'!P24</f>
        <v/>
      </c>
      <c r="R16" s="253" t="str">
        <f>+'Tabela III'!Q24</f>
        <v/>
      </c>
      <c r="S16" s="253" t="str">
        <f>+'Tabela III'!R24</f>
        <v/>
      </c>
    </row>
    <row r="17" spans="1:19" x14ac:dyDescent="0.3">
      <c r="A17" s="405">
        <f>+'Tabela I'!$K$2</f>
        <v>0</v>
      </c>
      <c r="B17" s="405">
        <f>+'Tabela I'!$K$1</f>
        <v>2020</v>
      </c>
      <c r="C17" s="253" t="str">
        <f>+'Tabela III'!B25</f>
        <v>Amina Begović</v>
      </c>
      <c r="D17" s="253" t="str">
        <f>+'Tabela III'!C25</f>
        <v>GRAĐANSKI</v>
      </c>
      <c r="E17" s="253" t="str">
        <f>+'Tabela III'!D25</f>
        <v>Sudija</v>
      </c>
      <c r="F17" s="253">
        <f>+'Tabela III'!E25</f>
        <v>0</v>
      </c>
      <c r="G17" s="253">
        <f>+'Tabela III'!F25</f>
        <v>136</v>
      </c>
      <c r="H17" s="253">
        <f>+'Tabela III'!G25</f>
        <v>25</v>
      </c>
      <c r="I17" s="253">
        <f>+'Tabela III'!H25</f>
        <v>17</v>
      </c>
      <c r="J17" s="253">
        <f>+'Tabela III'!I25</f>
        <v>21</v>
      </c>
      <c r="K17" s="253">
        <f>+'Tabela III'!J25</f>
        <v>3</v>
      </c>
      <c r="L17" s="253">
        <f>+'Tabela III'!K25</f>
        <v>0</v>
      </c>
      <c r="M17" s="253">
        <f>+'Tabela III'!L25</f>
        <v>0</v>
      </c>
      <c r="N17" s="253">
        <f>+'Tabela III'!M25</f>
        <v>1</v>
      </c>
      <c r="O17" s="253" t="str">
        <f>+'Tabela III'!N25</f>
        <v/>
      </c>
      <c r="P17" s="253" t="str">
        <f>+'Tabela III'!O25</f>
        <v/>
      </c>
      <c r="Q17" s="253" t="str">
        <f>+'Tabela III'!P25</f>
        <v/>
      </c>
      <c r="R17" s="253" t="str">
        <f>+'Tabela III'!Q25</f>
        <v/>
      </c>
      <c r="S17" s="253" t="str">
        <f>+'Tabela III'!R25</f>
        <v/>
      </c>
    </row>
    <row r="18" spans="1:19" x14ac:dyDescent="0.3">
      <c r="A18" s="405">
        <f>+'Tabela I'!$K$2</f>
        <v>0</v>
      </c>
      <c r="B18" s="405">
        <f>+'Tabela I'!$K$1</f>
        <v>2020</v>
      </c>
      <c r="C18" s="253" t="str">
        <f>+'Tabela III'!B26</f>
        <v>Admira Sejranić</v>
      </c>
      <c r="D18" s="253" t="str">
        <f>+'Tabela III'!C26</f>
        <v>GRAĐANSKI</v>
      </c>
      <c r="E18" s="253" t="str">
        <f>+'Tabela III'!D26</f>
        <v>Sudija</v>
      </c>
      <c r="F18" s="253">
        <f>+'Tabela III'!E26</f>
        <v>0</v>
      </c>
      <c r="G18" s="253">
        <f>+'Tabela III'!F26</f>
        <v>186</v>
      </c>
      <c r="H18" s="253">
        <f>+'Tabela III'!G26</f>
        <v>17</v>
      </c>
      <c r="I18" s="253">
        <f>+'Tabela III'!H26</f>
        <v>26</v>
      </c>
      <c r="J18" s="253">
        <f>+'Tabela III'!I26</f>
        <v>16</v>
      </c>
      <c r="K18" s="253">
        <f>+'Tabela III'!J26</f>
        <v>1</v>
      </c>
      <c r="L18" s="253">
        <f>+'Tabela III'!K26</f>
        <v>0</v>
      </c>
      <c r="M18" s="253">
        <f>+'Tabela III'!L26</f>
        <v>0</v>
      </c>
      <c r="N18" s="253">
        <f>+'Tabela III'!M26</f>
        <v>0</v>
      </c>
      <c r="O18" s="253" t="str">
        <f>+'Tabela III'!N26</f>
        <v/>
      </c>
      <c r="P18" s="253" t="str">
        <f>+'Tabela III'!O26</f>
        <v/>
      </c>
      <c r="Q18" s="253" t="str">
        <f>+'Tabela III'!P26</f>
        <v/>
      </c>
      <c r="R18" s="253" t="str">
        <f>+'Tabela III'!Q26</f>
        <v/>
      </c>
      <c r="S18" s="253" t="str">
        <f>+'Tabela III'!R26</f>
        <v/>
      </c>
    </row>
    <row r="19" spans="1:19" ht="25.05" x14ac:dyDescent="0.3">
      <c r="A19" s="405">
        <f>+'Tabela I'!$K$2</f>
        <v>0</v>
      </c>
      <c r="B19" s="405">
        <f>+'Tabela I'!$K$1</f>
        <v>2020</v>
      </c>
      <c r="C19" s="253" t="str">
        <f>+'Tabela III'!B27</f>
        <v>Amela Mahić Samardžić</v>
      </c>
      <c r="D19" s="253" t="str">
        <f>+'Tabela III'!C27</f>
        <v>GRAĐANSKI</v>
      </c>
      <c r="E19" s="253" t="str">
        <f>+'Tabela III'!D27</f>
        <v>Sudija</v>
      </c>
      <c r="F19" s="253">
        <f>+'Tabela III'!E27</f>
        <v>0</v>
      </c>
      <c r="G19" s="253">
        <f>+'Tabela III'!F27</f>
        <v>163</v>
      </c>
      <c r="H19" s="253">
        <f>+'Tabela III'!G27</f>
        <v>16</v>
      </c>
      <c r="I19" s="253">
        <f>+'Tabela III'!H27</f>
        <v>18</v>
      </c>
      <c r="J19" s="253">
        <f>+'Tabela III'!I27</f>
        <v>16</v>
      </c>
      <c r="K19" s="253">
        <f>+'Tabela III'!J27</f>
        <v>0</v>
      </c>
      <c r="L19" s="253">
        <f>+'Tabela III'!K27</f>
        <v>0</v>
      </c>
      <c r="M19" s="253">
        <f>+'Tabela III'!L27</f>
        <v>0</v>
      </c>
      <c r="N19" s="253">
        <f>+'Tabela III'!M27</f>
        <v>0</v>
      </c>
      <c r="O19" s="253" t="str">
        <f>+'Tabela III'!N27</f>
        <v/>
      </c>
      <c r="P19" s="253" t="str">
        <f>+'Tabela III'!O27</f>
        <v/>
      </c>
      <c r="Q19" s="253" t="str">
        <f>+'Tabela III'!P27</f>
        <v/>
      </c>
      <c r="R19" s="253" t="str">
        <f>+'Tabela III'!Q27</f>
        <v/>
      </c>
      <c r="S19" s="253" t="str">
        <f>+'Tabela III'!R27</f>
        <v/>
      </c>
    </row>
    <row r="20" spans="1:19" x14ac:dyDescent="0.3">
      <c r="A20" s="405">
        <f>+'Tabela I'!$K$2</f>
        <v>0</v>
      </c>
      <c r="B20" s="405">
        <f>+'Tabela I'!$K$1</f>
        <v>2020</v>
      </c>
      <c r="C20" s="253" t="str">
        <f>+'Tabela III'!B28</f>
        <v>Altijana Šeta</v>
      </c>
      <c r="D20" s="253" t="str">
        <f>+'Tabela III'!C28</f>
        <v>GRAĐANSKI</v>
      </c>
      <c r="E20" s="253" t="str">
        <f>+'Tabela III'!D28</f>
        <v>Sudija</v>
      </c>
      <c r="F20" s="253">
        <f>+'Tabela III'!E28</f>
        <v>0</v>
      </c>
      <c r="G20" s="253">
        <f>+'Tabela III'!F28</f>
        <v>181</v>
      </c>
      <c r="H20" s="253">
        <f>+'Tabela III'!G28</f>
        <v>31</v>
      </c>
      <c r="I20" s="253">
        <f>+'Tabela III'!H28</f>
        <v>20</v>
      </c>
      <c r="J20" s="253">
        <f>+'Tabela III'!I28</f>
        <v>27</v>
      </c>
      <c r="K20" s="253">
        <f>+'Tabela III'!J28</f>
        <v>2</v>
      </c>
      <c r="L20" s="253">
        <f>+'Tabela III'!K28</f>
        <v>0</v>
      </c>
      <c r="M20" s="253">
        <f>+'Tabela III'!L28</f>
        <v>1</v>
      </c>
      <c r="N20" s="253">
        <f>+'Tabela III'!M28</f>
        <v>1</v>
      </c>
      <c r="O20" s="253" t="str">
        <f>+'Tabela III'!N28</f>
        <v/>
      </c>
      <c r="P20" s="253" t="str">
        <f>+'Tabela III'!O28</f>
        <v/>
      </c>
      <c r="Q20" s="253" t="str">
        <f>+'Tabela III'!P28</f>
        <v/>
      </c>
      <c r="R20" s="253" t="str">
        <f>+'Tabela III'!Q28</f>
        <v/>
      </c>
      <c r="S20" s="253" t="str">
        <f>+'Tabela III'!R28</f>
        <v/>
      </c>
    </row>
    <row r="21" spans="1:19" x14ac:dyDescent="0.3">
      <c r="A21" s="405">
        <f>+'Tabela I'!$K$2</f>
        <v>0</v>
      </c>
      <c r="B21" s="405">
        <f>+'Tabela I'!$K$1</f>
        <v>2020</v>
      </c>
      <c r="C21" s="253" t="str">
        <f>+'Tabela III'!B29</f>
        <v>Amra Muhibić</v>
      </c>
      <c r="D21" s="253" t="str">
        <f>+'Tabela III'!C29</f>
        <v>GRAĐANSKI</v>
      </c>
      <c r="E21" s="253" t="str">
        <f>+'Tabela III'!D29</f>
        <v>Sudija</v>
      </c>
      <c r="F21" s="253">
        <f>+'Tabela III'!E29</f>
        <v>0</v>
      </c>
      <c r="G21" s="253">
        <f>+'Tabela III'!F29</f>
        <v>120</v>
      </c>
      <c r="H21" s="253">
        <f>+'Tabela III'!G29</f>
        <v>20</v>
      </c>
      <c r="I21" s="253">
        <f>+'Tabela III'!H29</f>
        <v>26</v>
      </c>
      <c r="J21" s="253">
        <f>+'Tabela III'!I29</f>
        <v>19</v>
      </c>
      <c r="K21" s="253">
        <f>+'Tabela III'!J29</f>
        <v>1</v>
      </c>
      <c r="L21" s="253">
        <f>+'Tabela III'!K29</f>
        <v>0</v>
      </c>
      <c r="M21" s="253">
        <f>+'Tabela III'!L29</f>
        <v>0</v>
      </c>
      <c r="N21" s="253">
        <f>+'Tabela III'!M29</f>
        <v>0</v>
      </c>
      <c r="O21" s="253" t="str">
        <f>+'Tabela III'!N29</f>
        <v/>
      </c>
      <c r="P21" s="253" t="str">
        <f>+'Tabela III'!O29</f>
        <v/>
      </c>
      <c r="Q21" s="253" t="str">
        <f>+'Tabela III'!P29</f>
        <v/>
      </c>
      <c r="R21" s="253" t="str">
        <f>+'Tabela III'!Q29</f>
        <v/>
      </c>
      <c r="S21" s="253" t="str">
        <f>+'Tabela III'!R29</f>
        <v/>
      </c>
    </row>
    <row r="22" spans="1:19" x14ac:dyDescent="0.3">
      <c r="A22" s="405">
        <f>+'Tabela I'!$K$2</f>
        <v>0</v>
      </c>
      <c r="B22" s="405">
        <f>+'Tabela I'!$K$1</f>
        <v>2020</v>
      </c>
      <c r="C22" s="253" t="str">
        <f>+'Tabela III'!B30</f>
        <v>Behija Šiljak</v>
      </c>
      <c r="D22" s="253" t="str">
        <f>+'Tabela III'!C30</f>
        <v>GRAĐANSKI</v>
      </c>
      <c r="E22" s="253" t="str">
        <f>+'Tabela III'!D30</f>
        <v>Sudija</v>
      </c>
      <c r="F22" s="253">
        <f>+'Tabela III'!E30</f>
        <v>0</v>
      </c>
      <c r="G22" s="253">
        <f>+'Tabela III'!F30</f>
        <v>164</v>
      </c>
      <c r="H22" s="253">
        <f>+'Tabela III'!G30</f>
        <v>21</v>
      </c>
      <c r="I22" s="253">
        <f>+'Tabela III'!H30</f>
        <v>10</v>
      </c>
      <c r="J22" s="253">
        <f>+'Tabela III'!I30</f>
        <v>19</v>
      </c>
      <c r="K22" s="253">
        <f>+'Tabela III'!J30</f>
        <v>1</v>
      </c>
      <c r="L22" s="253">
        <f>+'Tabela III'!K30</f>
        <v>0</v>
      </c>
      <c r="M22" s="253">
        <f>+'Tabela III'!L30</f>
        <v>0</v>
      </c>
      <c r="N22" s="253">
        <f>+'Tabela III'!M30</f>
        <v>1</v>
      </c>
      <c r="O22" s="253" t="str">
        <f>+'Tabela III'!N30</f>
        <v/>
      </c>
      <c r="P22" s="253" t="str">
        <f>+'Tabela III'!O30</f>
        <v/>
      </c>
      <c r="Q22" s="253" t="str">
        <f>+'Tabela III'!P30</f>
        <v/>
      </c>
      <c r="R22" s="253" t="str">
        <f>+'Tabela III'!Q30</f>
        <v/>
      </c>
      <c r="S22" s="253" t="str">
        <f>+'Tabela III'!R30</f>
        <v/>
      </c>
    </row>
    <row r="23" spans="1:19" x14ac:dyDescent="0.3">
      <c r="A23" s="405">
        <f>+'Tabela I'!$K$2</f>
        <v>0</v>
      </c>
      <c r="B23" s="405">
        <f>+'Tabela I'!$K$1</f>
        <v>2020</v>
      </c>
      <c r="C23" s="253" t="str">
        <f>+'Tabela III'!B31</f>
        <v>Dubravka Krajišnik</v>
      </c>
      <c r="D23" s="253" t="str">
        <f>+'Tabela III'!C31</f>
        <v>GRAĐANSKI</v>
      </c>
      <c r="E23" s="253" t="str">
        <f>+'Tabela III'!D31</f>
        <v>Sudija</v>
      </c>
      <c r="F23" s="253">
        <f>+'Tabela III'!E31</f>
        <v>0</v>
      </c>
      <c r="G23" s="253">
        <f>+'Tabela III'!F31</f>
        <v>164</v>
      </c>
      <c r="H23" s="253">
        <f>+'Tabela III'!G31</f>
        <v>23</v>
      </c>
      <c r="I23" s="253">
        <f>+'Tabela III'!H31</f>
        <v>16</v>
      </c>
      <c r="J23" s="253">
        <f>+'Tabela III'!I31</f>
        <v>20</v>
      </c>
      <c r="K23" s="253">
        <f>+'Tabela III'!J31</f>
        <v>3</v>
      </c>
      <c r="L23" s="253">
        <f>+'Tabela III'!K31</f>
        <v>0</v>
      </c>
      <c r="M23" s="253">
        <f>+'Tabela III'!L31</f>
        <v>0</v>
      </c>
      <c r="N23" s="253">
        <f>+'Tabela III'!M31</f>
        <v>0</v>
      </c>
      <c r="O23" s="253" t="str">
        <f>+'Tabela III'!N31</f>
        <v/>
      </c>
      <c r="P23" s="253" t="str">
        <f>+'Tabela III'!O31</f>
        <v/>
      </c>
      <c r="Q23" s="253" t="str">
        <f>+'Tabela III'!P31</f>
        <v/>
      </c>
      <c r="R23" s="253" t="str">
        <f>+'Tabela III'!Q31</f>
        <v/>
      </c>
      <c r="S23" s="253" t="str">
        <f>+'Tabela III'!R31</f>
        <v/>
      </c>
    </row>
    <row r="24" spans="1:19" ht="25.05" x14ac:dyDescent="0.3">
      <c r="A24" s="405">
        <f>+'Tabela I'!$K$2</f>
        <v>0</v>
      </c>
      <c r="B24" s="405">
        <f>+'Tabela I'!$K$1</f>
        <v>2020</v>
      </c>
      <c r="C24" s="253" t="str">
        <f>+'Tabela III'!B32</f>
        <v>Emina Kurtović Sabljica</v>
      </c>
      <c r="D24" s="253" t="str">
        <f>+'Tabela III'!C32</f>
        <v>GRAĐANSKI</v>
      </c>
      <c r="E24" s="253" t="str">
        <f>+'Tabela III'!D32</f>
        <v>Sudija</v>
      </c>
      <c r="F24" s="253">
        <f>+'Tabela III'!E32</f>
        <v>0</v>
      </c>
      <c r="G24" s="253">
        <f>+'Tabela III'!F32</f>
        <v>155</v>
      </c>
      <c r="H24" s="253">
        <f>+'Tabela III'!G32</f>
        <v>12</v>
      </c>
      <c r="I24" s="253">
        <f>+'Tabela III'!H32</f>
        <v>17</v>
      </c>
      <c r="J24" s="253">
        <f>+'Tabela III'!I32</f>
        <v>10</v>
      </c>
      <c r="K24" s="253">
        <f>+'Tabela III'!J32</f>
        <v>2</v>
      </c>
      <c r="L24" s="253">
        <f>+'Tabela III'!K32</f>
        <v>0</v>
      </c>
      <c r="M24" s="253">
        <f>+'Tabela III'!L32</f>
        <v>0</v>
      </c>
      <c r="N24" s="253">
        <f>+'Tabela III'!M32</f>
        <v>0</v>
      </c>
      <c r="O24" s="253" t="str">
        <f>+'Tabela III'!N32</f>
        <v/>
      </c>
      <c r="P24" s="253" t="str">
        <f>+'Tabela III'!O32</f>
        <v/>
      </c>
      <c r="Q24" s="253" t="str">
        <f>+'Tabela III'!P32</f>
        <v/>
      </c>
      <c r="R24" s="253" t="str">
        <f>+'Tabela III'!Q32</f>
        <v/>
      </c>
      <c r="S24" s="253" t="str">
        <f>+'Tabela III'!R32</f>
        <v/>
      </c>
    </row>
    <row r="25" spans="1:19" x14ac:dyDescent="0.3">
      <c r="A25" s="405">
        <f>+'Tabela I'!$K$2</f>
        <v>0</v>
      </c>
      <c r="B25" s="405">
        <f>+'Tabela I'!$K$1</f>
        <v>2020</v>
      </c>
      <c r="C25" s="253" t="str">
        <f>+'Tabela III'!B33</f>
        <v>Emina Tahirović</v>
      </c>
      <c r="D25" s="253" t="str">
        <f>+'Tabela III'!C33</f>
        <v>GRAĐANSKI</v>
      </c>
      <c r="E25" s="253" t="str">
        <f>+'Tabela III'!D33</f>
        <v>Sudija</v>
      </c>
      <c r="F25" s="253">
        <f>+'Tabela III'!E33</f>
        <v>0</v>
      </c>
      <c r="G25" s="253">
        <f>+'Tabela III'!F33</f>
        <v>163</v>
      </c>
      <c r="H25" s="253">
        <f>+'Tabela III'!G33</f>
        <v>17</v>
      </c>
      <c r="I25" s="253">
        <f>+'Tabela III'!H33</f>
        <v>18</v>
      </c>
      <c r="J25" s="253">
        <f>+'Tabela III'!I33</f>
        <v>17</v>
      </c>
      <c r="K25" s="253">
        <f>+'Tabela III'!J33</f>
        <v>0</v>
      </c>
      <c r="L25" s="253">
        <f>+'Tabela III'!K33</f>
        <v>0</v>
      </c>
      <c r="M25" s="253">
        <f>+'Tabela III'!L33</f>
        <v>0</v>
      </c>
      <c r="N25" s="253">
        <f>+'Tabela III'!M33</f>
        <v>0</v>
      </c>
      <c r="O25" s="253" t="str">
        <f>+'Tabela III'!N33</f>
        <v/>
      </c>
      <c r="P25" s="253" t="str">
        <f>+'Tabela III'!O33</f>
        <v/>
      </c>
      <c r="Q25" s="253" t="str">
        <f>+'Tabela III'!P33</f>
        <v/>
      </c>
      <c r="R25" s="253" t="str">
        <f>+'Tabela III'!Q33</f>
        <v/>
      </c>
      <c r="S25" s="253" t="str">
        <f>+'Tabela III'!R33</f>
        <v/>
      </c>
    </row>
    <row r="26" spans="1:19" x14ac:dyDescent="0.3">
      <c r="A26" s="405">
        <f>+'Tabela I'!$K$2</f>
        <v>0</v>
      </c>
      <c r="B26" s="405">
        <f>+'Tabela I'!$K$1</f>
        <v>2020</v>
      </c>
      <c r="C26" s="253" t="str">
        <f>+'Tabela III'!B34</f>
        <v>Gordana Mičović</v>
      </c>
      <c r="D26" s="253" t="str">
        <f>+'Tabela III'!C34</f>
        <v>GRAĐANSKI</v>
      </c>
      <c r="E26" s="253" t="str">
        <f>+'Tabela III'!D34</f>
        <v>Sudija</v>
      </c>
      <c r="F26" s="253">
        <f>+'Tabela III'!E34</f>
        <v>0</v>
      </c>
      <c r="G26" s="253">
        <f>+'Tabela III'!F34</f>
        <v>140</v>
      </c>
      <c r="H26" s="253">
        <f>+'Tabela III'!G34</f>
        <v>25</v>
      </c>
      <c r="I26" s="253">
        <f>+'Tabela III'!H34</f>
        <v>19</v>
      </c>
      <c r="J26" s="253">
        <f>+'Tabela III'!I34</f>
        <v>23</v>
      </c>
      <c r="K26" s="253">
        <f>+'Tabela III'!J34</f>
        <v>2</v>
      </c>
      <c r="L26" s="253">
        <f>+'Tabela III'!K34</f>
        <v>0</v>
      </c>
      <c r="M26" s="253">
        <f>+'Tabela III'!L34</f>
        <v>0</v>
      </c>
      <c r="N26" s="253">
        <f>+'Tabela III'!M34</f>
        <v>0</v>
      </c>
      <c r="O26" s="253" t="str">
        <f>+'Tabela III'!N34</f>
        <v/>
      </c>
      <c r="P26" s="253" t="str">
        <f>+'Tabela III'!O34</f>
        <v/>
      </c>
      <c r="Q26" s="253" t="str">
        <f>+'Tabela III'!P34</f>
        <v/>
      </c>
      <c r="R26" s="253" t="str">
        <f>+'Tabela III'!Q34</f>
        <v/>
      </c>
      <c r="S26" s="253" t="str">
        <f>+'Tabela III'!R34</f>
        <v/>
      </c>
    </row>
    <row r="27" spans="1:19" x14ac:dyDescent="0.3">
      <c r="A27" s="405">
        <f>+'Tabela I'!$K$2</f>
        <v>0</v>
      </c>
      <c r="B27" s="405">
        <f>+'Tabela I'!$K$1</f>
        <v>2020</v>
      </c>
      <c r="C27" s="253" t="str">
        <f>+'Tabela III'!B35</f>
        <v>Gordana Stojaković</v>
      </c>
      <c r="D27" s="253" t="str">
        <f>+'Tabela III'!C35</f>
        <v>GRAĐANSKI</v>
      </c>
      <c r="E27" s="253" t="str">
        <f>+'Tabela III'!D35</f>
        <v>Sudija</v>
      </c>
      <c r="F27" s="253">
        <f>+'Tabela III'!E35</f>
        <v>0</v>
      </c>
      <c r="G27" s="253">
        <f>+'Tabela III'!F35</f>
        <v>166</v>
      </c>
      <c r="H27" s="253">
        <f>+'Tabela III'!G35</f>
        <v>20</v>
      </c>
      <c r="I27" s="253">
        <f>+'Tabela III'!H35</f>
        <v>13</v>
      </c>
      <c r="J27" s="253">
        <f>+'Tabela III'!I35</f>
        <v>17</v>
      </c>
      <c r="K27" s="253">
        <f>+'Tabela III'!J35</f>
        <v>2</v>
      </c>
      <c r="L27" s="253">
        <f>+'Tabela III'!K35</f>
        <v>0</v>
      </c>
      <c r="M27" s="253">
        <f>+'Tabela III'!L35</f>
        <v>1</v>
      </c>
      <c r="N27" s="253">
        <f>+'Tabela III'!M35</f>
        <v>0</v>
      </c>
      <c r="O27" s="253" t="str">
        <f>+'Tabela III'!N35</f>
        <v/>
      </c>
      <c r="P27" s="253" t="str">
        <f>+'Tabela III'!O35</f>
        <v/>
      </c>
      <c r="Q27" s="253" t="str">
        <f>+'Tabela III'!P35</f>
        <v/>
      </c>
      <c r="R27" s="253" t="str">
        <f>+'Tabela III'!Q35</f>
        <v/>
      </c>
      <c r="S27" s="253" t="str">
        <f>+'Tabela III'!R35</f>
        <v/>
      </c>
    </row>
    <row r="28" spans="1:19" ht="25.05" x14ac:dyDescent="0.3">
      <c r="A28" s="405">
        <f>+'Tabela I'!$K$2</f>
        <v>0</v>
      </c>
      <c r="B28" s="405">
        <f>+'Tabela I'!$K$1</f>
        <v>2020</v>
      </c>
      <c r="C28" s="253" t="str">
        <f>+'Tabela III'!B36</f>
        <v>Mirsada Dučić Čaušević</v>
      </c>
      <c r="D28" s="253" t="str">
        <f>+'Tabela III'!C36</f>
        <v>GRAĐANSKI</v>
      </c>
      <c r="E28" s="253" t="str">
        <f>+'Tabela III'!D36</f>
        <v>Sudija</v>
      </c>
      <c r="F28" s="253">
        <f>+'Tabela III'!E36</f>
        <v>0</v>
      </c>
      <c r="G28" s="253">
        <f>+'Tabela III'!F36</f>
        <v>169</v>
      </c>
      <c r="H28" s="253">
        <f>+'Tabela III'!G36</f>
        <v>23</v>
      </c>
      <c r="I28" s="253">
        <f>+'Tabela III'!H36</f>
        <v>17</v>
      </c>
      <c r="J28" s="253">
        <f>+'Tabela III'!I36</f>
        <v>22</v>
      </c>
      <c r="K28" s="253">
        <f>+'Tabela III'!J36</f>
        <v>0</v>
      </c>
      <c r="L28" s="253">
        <f>+'Tabela III'!K36</f>
        <v>0</v>
      </c>
      <c r="M28" s="253">
        <f>+'Tabela III'!L36</f>
        <v>1</v>
      </c>
      <c r="N28" s="253">
        <f>+'Tabela III'!M36</f>
        <v>0</v>
      </c>
      <c r="O28" s="253" t="str">
        <f>+'Tabela III'!N36</f>
        <v/>
      </c>
      <c r="P28" s="253" t="str">
        <f>+'Tabela III'!O36</f>
        <v/>
      </c>
      <c r="Q28" s="253" t="str">
        <f>+'Tabela III'!P36</f>
        <v/>
      </c>
      <c r="R28" s="253" t="str">
        <f>+'Tabela III'!Q36</f>
        <v/>
      </c>
      <c r="S28" s="253" t="str">
        <f>+'Tabela III'!R36</f>
        <v/>
      </c>
    </row>
    <row r="29" spans="1:19" x14ac:dyDescent="0.3">
      <c r="A29" s="405">
        <f>+'Tabela I'!$K$2</f>
        <v>0</v>
      </c>
      <c r="B29" s="405">
        <f>+'Tabela I'!$K$1</f>
        <v>2020</v>
      </c>
      <c r="C29" s="253" t="str">
        <f>+'Tabela III'!B37</f>
        <v>Nađa Seferović</v>
      </c>
      <c r="D29" s="253" t="str">
        <f>+'Tabela III'!C37</f>
        <v>GRAĐANSKI</v>
      </c>
      <c r="E29" s="253" t="str">
        <f>+'Tabela III'!D37</f>
        <v>Sudija</v>
      </c>
      <c r="F29" s="253">
        <f>+'Tabela III'!E37</f>
        <v>0</v>
      </c>
      <c r="G29" s="253">
        <f>+'Tabela III'!F37</f>
        <v>175</v>
      </c>
      <c r="H29" s="253">
        <f>+'Tabela III'!G37</f>
        <v>29</v>
      </c>
      <c r="I29" s="253">
        <f>+'Tabela III'!H37</f>
        <v>23</v>
      </c>
      <c r="J29" s="253">
        <f>+'Tabela III'!I37</f>
        <v>27</v>
      </c>
      <c r="K29" s="253">
        <f>+'Tabela III'!J37</f>
        <v>1</v>
      </c>
      <c r="L29" s="253">
        <f>+'Tabela III'!K37</f>
        <v>0</v>
      </c>
      <c r="M29" s="253">
        <f>+'Tabela III'!L37</f>
        <v>1</v>
      </c>
      <c r="N29" s="253">
        <f>+'Tabela III'!M37</f>
        <v>0</v>
      </c>
      <c r="O29" s="253" t="str">
        <f>+'Tabela III'!N37</f>
        <v/>
      </c>
      <c r="P29" s="253" t="str">
        <f>+'Tabela III'!O37</f>
        <v/>
      </c>
      <c r="Q29" s="253" t="str">
        <f>+'Tabela III'!P37</f>
        <v/>
      </c>
      <c r="R29" s="253" t="str">
        <f>+'Tabela III'!Q37</f>
        <v/>
      </c>
      <c r="S29" s="253" t="str">
        <f>+'Tabela III'!R37</f>
        <v/>
      </c>
    </row>
    <row r="30" spans="1:19" x14ac:dyDescent="0.3">
      <c r="A30" s="405">
        <f>+'Tabela I'!$K$2</f>
        <v>0</v>
      </c>
      <c r="B30" s="405">
        <f>+'Tabela I'!$K$1</f>
        <v>2020</v>
      </c>
      <c r="C30" s="253" t="str">
        <f>+'Tabela III'!B38</f>
        <v>Nermina Novalija</v>
      </c>
      <c r="D30" s="253" t="str">
        <f>+'Tabela III'!C38</f>
        <v>GRAĐANSKI</v>
      </c>
      <c r="E30" s="253" t="str">
        <f>+'Tabela III'!D38</f>
        <v>Sudija</v>
      </c>
      <c r="F30" s="253">
        <f>+'Tabela III'!E38</f>
        <v>0</v>
      </c>
      <c r="G30" s="253">
        <f>+'Tabela III'!F38</f>
        <v>161</v>
      </c>
      <c r="H30" s="253">
        <f>+'Tabela III'!G38</f>
        <v>18</v>
      </c>
      <c r="I30" s="253">
        <f>+'Tabela III'!H38</f>
        <v>13</v>
      </c>
      <c r="J30" s="253">
        <f>+'Tabela III'!I38</f>
        <v>17</v>
      </c>
      <c r="K30" s="253">
        <f>+'Tabela III'!J38</f>
        <v>0</v>
      </c>
      <c r="L30" s="253">
        <f>+'Tabela III'!K38</f>
        <v>0</v>
      </c>
      <c r="M30" s="253">
        <f>+'Tabela III'!L38</f>
        <v>1</v>
      </c>
      <c r="N30" s="253">
        <f>+'Tabela III'!M38</f>
        <v>0</v>
      </c>
      <c r="O30" s="253" t="str">
        <f>+'Tabela III'!N38</f>
        <v/>
      </c>
      <c r="P30" s="253" t="str">
        <f>+'Tabela III'!O38</f>
        <v/>
      </c>
      <c r="Q30" s="253" t="str">
        <f>+'Tabela III'!P38</f>
        <v/>
      </c>
      <c r="R30" s="253" t="str">
        <f>+'Tabela III'!Q38</f>
        <v/>
      </c>
      <c r="S30" s="253" t="str">
        <f>+'Tabela III'!R38</f>
        <v/>
      </c>
    </row>
    <row r="31" spans="1:19" x14ac:dyDescent="0.3">
      <c r="A31" s="405">
        <f>+'Tabela I'!$K$2</f>
        <v>0</v>
      </c>
      <c r="B31" s="405">
        <f>+'Tabela I'!$K$1</f>
        <v>2020</v>
      </c>
      <c r="C31" s="253" t="str">
        <f>+'Tabela III'!B39</f>
        <v>Nives Abdagić</v>
      </c>
      <c r="D31" s="253" t="str">
        <f>+'Tabela III'!C39</f>
        <v>GRAĐANSKI</v>
      </c>
      <c r="E31" s="253" t="str">
        <f>+'Tabela III'!D39</f>
        <v>Sudija</v>
      </c>
      <c r="F31" s="253">
        <f>+'Tabela III'!E39</f>
        <v>0</v>
      </c>
      <c r="G31" s="253">
        <f>+'Tabela III'!F39</f>
        <v>190</v>
      </c>
      <c r="H31" s="253">
        <f>+'Tabela III'!G39</f>
        <v>27</v>
      </c>
      <c r="I31" s="253">
        <f>+'Tabela III'!H39</f>
        <v>11</v>
      </c>
      <c r="J31" s="253">
        <f>+'Tabela III'!I39</f>
        <v>24</v>
      </c>
      <c r="K31" s="253">
        <f>+'Tabela III'!J39</f>
        <v>3</v>
      </c>
      <c r="L31" s="253">
        <f>+'Tabela III'!K39</f>
        <v>0</v>
      </c>
      <c r="M31" s="253">
        <f>+'Tabela III'!L39</f>
        <v>0</v>
      </c>
      <c r="N31" s="253">
        <f>+'Tabela III'!M39</f>
        <v>0</v>
      </c>
      <c r="O31" s="253" t="str">
        <f>+'Tabela III'!N39</f>
        <v/>
      </c>
      <c r="P31" s="253" t="str">
        <f>+'Tabela III'!O39</f>
        <v/>
      </c>
      <c r="Q31" s="253" t="str">
        <f>+'Tabela III'!P39</f>
        <v/>
      </c>
      <c r="R31" s="253" t="str">
        <f>+'Tabela III'!Q39</f>
        <v/>
      </c>
      <c r="S31" s="253" t="str">
        <f>+'Tabela III'!R39</f>
        <v/>
      </c>
    </row>
    <row r="32" spans="1:19" x14ac:dyDescent="0.3">
      <c r="A32" s="405">
        <f>+'Tabela I'!$K$2</f>
        <v>0</v>
      </c>
      <c r="B32" s="405">
        <f>+'Tabela I'!$K$1</f>
        <v>2020</v>
      </c>
      <c r="C32" s="253" t="str">
        <f>+'Tabela III'!B40</f>
        <v>Sanja Jaramaz Dedić</v>
      </c>
      <c r="D32" s="253" t="str">
        <f>+'Tabela III'!C40</f>
        <v>GRAĐANSKI</v>
      </c>
      <c r="E32" s="253" t="str">
        <f>+'Tabela III'!D40</f>
        <v>Sudija</v>
      </c>
      <c r="F32" s="253">
        <f>+'Tabela III'!E40</f>
        <v>0</v>
      </c>
      <c r="G32" s="253">
        <f>+'Tabela III'!F40</f>
        <v>163</v>
      </c>
      <c r="H32" s="253">
        <f>+'Tabela III'!G40</f>
        <v>17</v>
      </c>
      <c r="I32" s="253">
        <f>+'Tabela III'!H40</f>
        <v>7</v>
      </c>
      <c r="J32" s="253">
        <f>+'Tabela III'!I40</f>
        <v>16</v>
      </c>
      <c r="K32" s="253">
        <f>+'Tabela III'!J40</f>
        <v>1</v>
      </c>
      <c r="L32" s="253">
        <f>+'Tabela III'!K40</f>
        <v>0</v>
      </c>
      <c r="M32" s="253">
        <f>+'Tabela III'!L40</f>
        <v>0</v>
      </c>
      <c r="N32" s="253">
        <f>+'Tabela III'!M40</f>
        <v>0</v>
      </c>
      <c r="O32" s="253" t="str">
        <f>+'Tabela III'!N40</f>
        <v/>
      </c>
      <c r="P32" s="253" t="str">
        <f>+'Tabela III'!O40</f>
        <v/>
      </c>
      <c r="Q32" s="253" t="str">
        <f>+'Tabela III'!P40</f>
        <v/>
      </c>
      <c r="R32" s="253" t="str">
        <f>+'Tabela III'!Q40</f>
        <v/>
      </c>
      <c r="S32" s="253" t="str">
        <f>+'Tabela III'!R40</f>
        <v/>
      </c>
    </row>
    <row r="33" spans="1:22" ht="25.05" x14ac:dyDescent="0.3">
      <c r="A33" s="405">
        <f>+'Tabela I'!$K$2</f>
        <v>0</v>
      </c>
      <c r="B33" s="405">
        <f>+'Tabela I'!$K$1</f>
        <v>2020</v>
      </c>
      <c r="C33" s="253" t="str">
        <f>+'Tabela III'!B41</f>
        <v>Silvana Brković Mujagić</v>
      </c>
      <c r="D33" s="253" t="str">
        <f>+'Tabela III'!C41</f>
        <v>GRAĐANSKI</v>
      </c>
      <c r="E33" s="253" t="str">
        <f>+'Tabela III'!D41</f>
        <v>Sudija</v>
      </c>
      <c r="F33" s="253">
        <f>+'Tabela III'!E41</f>
        <v>0</v>
      </c>
      <c r="G33" s="253">
        <f>+'Tabela III'!F41</f>
        <v>180</v>
      </c>
      <c r="H33" s="253">
        <f>+'Tabela III'!G41</f>
        <v>29</v>
      </c>
      <c r="I33" s="253">
        <f>+'Tabela III'!H41</f>
        <v>18</v>
      </c>
      <c r="J33" s="253">
        <f>+'Tabela III'!I41</f>
        <v>27</v>
      </c>
      <c r="K33" s="253">
        <f>+'Tabela III'!J41</f>
        <v>2</v>
      </c>
      <c r="L33" s="253">
        <f>+'Tabela III'!K41</f>
        <v>0</v>
      </c>
      <c r="M33" s="253">
        <f>+'Tabela III'!L41</f>
        <v>0</v>
      </c>
      <c r="N33" s="253">
        <f>+'Tabela III'!M41</f>
        <v>0</v>
      </c>
      <c r="O33" s="253" t="str">
        <f>+'Tabela III'!N41</f>
        <v/>
      </c>
      <c r="P33" s="253" t="str">
        <f>+'Tabela III'!O41</f>
        <v/>
      </c>
      <c r="Q33" s="253" t="str">
        <f>+'Tabela III'!P41</f>
        <v/>
      </c>
      <c r="R33" s="253" t="str">
        <f>+'Tabela III'!Q41</f>
        <v/>
      </c>
      <c r="S33" s="253" t="str">
        <f>+'Tabela III'!R41</f>
        <v/>
      </c>
    </row>
    <row r="34" spans="1:22" x14ac:dyDescent="0.3">
      <c r="A34" s="405">
        <f>+'Tabela I'!$K$2</f>
        <v>0</v>
      </c>
      <c r="B34" s="405">
        <f>+'Tabela I'!$K$1</f>
        <v>2020</v>
      </c>
      <c r="C34" s="253" t="str">
        <f>+'Tabela III'!B42</f>
        <v>Zinaida Mešković</v>
      </c>
      <c r="D34" s="253" t="str">
        <f>+'Tabela III'!C42</f>
        <v>GRAĐANSKI</v>
      </c>
      <c r="E34" s="253" t="str">
        <f>+'Tabela III'!D42</f>
        <v>Sudija</v>
      </c>
      <c r="F34" s="253">
        <f>+'Tabela III'!E42</f>
        <v>0</v>
      </c>
      <c r="G34" s="253">
        <f>+'Tabela III'!F42</f>
        <v>105</v>
      </c>
      <c r="H34" s="253">
        <f>+'Tabela III'!G42</f>
        <v>10</v>
      </c>
      <c r="I34" s="253">
        <f>+'Tabela III'!H42</f>
        <v>6</v>
      </c>
      <c r="J34" s="253">
        <f>+'Tabela III'!I42</f>
        <v>10</v>
      </c>
      <c r="K34" s="253">
        <f>+'Tabela III'!J42</f>
        <v>0</v>
      </c>
      <c r="L34" s="253">
        <f>+'Tabela III'!K42</f>
        <v>0</v>
      </c>
      <c r="M34" s="253">
        <f>+'Tabela III'!L42</f>
        <v>0</v>
      </c>
      <c r="N34" s="253">
        <f>+'Tabela III'!M42</f>
        <v>0</v>
      </c>
      <c r="O34" s="253" t="str">
        <f>+'Tabela III'!N42</f>
        <v/>
      </c>
      <c r="P34" s="253" t="str">
        <f>+'Tabela III'!O42</f>
        <v/>
      </c>
      <c r="Q34" s="253" t="str">
        <f>+'Tabela III'!P42</f>
        <v/>
      </c>
      <c r="R34" s="253" t="str">
        <f>+'Tabela III'!Q42</f>
        <v/>
      </c>
      <c r="S34" s="253" t="str">
        <f>+'Tabela III'!R42</f>
        <v/>
      </c>
    </row>
    <row r="35" spans="1:22" x14ac:dyDescent="0.3">
      <c r="A35" s="405">
        <f>+'Tabela I'!$K$2</f>
        <v>0</v>
      </c>
      <c r="B35" s="405">
        <f>+'Tabela I'!$K$1</f>
        <v>2020</v>
      </c>
      <c r="C35" s="253" t="str">
        <f>+'Tabela III'!B43</f>
        <v>Zorana Bošković</v>
      </c>
      <c r="D35" s="253" t="str">
        <f>+'Tabela III'!C43</f>
        <v>GRAĐANSKI</v>
      </c>
      <c r="E35" s="253" t="str">
        <f>+'Tabela III'!D43</f>
        <v>Sudija</v>
      </c>
      <c r="F35" s="253">
        <f>+'Tabela III'!E43</f>
        <v>0</v>
      </c>
      <c r="G35" s="253">
        <f>+'Tabela III'!F43</f>
        <v>180</v>
      </c>
      <c r="H35" s="253">
        <f>+'Tabela III'!G43</f>
        <v>32</v>
      </c>
      <c r="I35" s="253">
        <f>+'Tabela III'!H43</f>
        <v>23</v>
      </c>
      <c r="J35" s="253">
        <f>+'Tabela III'!I43</f>
        <v>26</v>
      </c>
      <c r="K35" s="253">
        <f>+'Tabela III'!J43</f>
        <v>5</v>
      </c>
      <c r="L35" s="253">
        <f>+'Tabela III'!K43</f>
        <v>0</v>
      </c>
      <c r="M35" s="253">
        <f>+'Tabela III'!L43</f>
        <v>1</v>
      </c>
      <c r="N35" s="253">
        <f>+'Tabela III'!M43</f>
        <v>0</v>
      </c>
      <c r="O35" s="253" t="str">
        <f>+'Tabela III'!N43</f>
        <v/>
      </c>
      <c r="P35" s="253" t="str">
        <f>+'Tabela III'!O43</f>
        <v/>
      </c>
      <c r="Q35" s="253" t="str">
        <f>+'Tabela III'!P43</f>
        <v/>
      </c>
      <c r="R35" s="253" t="str">
        <f>+'Tabela III'!Q43</f>
        <v/>
      </c>
      <c r="S35" s="253" t="str">
        <f>+'Tabela III'!R43</f>
        <v/>
      </c>
    </row>
    <row r="36" spans="1:22" x14ac:dyDescent="0.3">
      <c r="A36" s="405">
        <f>+'Tabela I'!$K$2</f>
        <v>0</v>
      </c>
      <c r="B36" s="405">
        <f>+'Tabela I'!$K$1</f>
        <v>2020</v>
      </c>
      <c r="C36" s="253" t="str">
        <f>+'Tabela III'!B44</f>
        <v>Nasiha Feto</v>
      </c>
      <c r="D36" s="253" t="str">
        <f>+'Tabela III'!C44</f>
        <v>PRIVREDNI</v>
      </c>
      <c r="E36" s="253" t="str">
        <f>+'Tabela III'!D44</f>
        <v>Predsjednik odjela</v>
      </c>
      <c r="F36" s="253">
        <f>+'Tabela III'!E44</f>
        <v>0</v>
      </c>
      <c r="G36" s="253">
        <f>+'Tabela III'!F44</f>
        <v>186</v>
      </c>
      <c r="H36" s="253">
        <f>+'Tabela III'!G44</f>
        <v>12</v>
      </c>
      <c r="I36" s="253">
        <f>+'Tabela III'!H44</f>
        <v>7</v>
      </c>
      <c r="J36" s="253">
        <f>+'Tabela III'!I44</f>
        <v>11</v>
      </c>
      <c r="K36" s="253">
        <f>+'Tabela III'!J44</f>
        <v>1</v>
      </c>
      <c r="L36" s="253">
        <f>+'Tabela III'!K44</f>
        <v>0</v>
      </c>
      <c r="M36" s="253">
        <f>+'Tabela III'!L44</f>
        <v>0</v>
      </c>
      <c r="N36" s="253">
        <f>+'Tabela III'!M44</f>
        <v>0</v>
      </c>
      <c r="O36" s="253" t="str">
        <f>+'Tabela III'!N44</f>
        <v/>
      </c>
      <c r="P36" s="253" t="str">
        <f>+'Tabela III'!O44</f>
        <v/>
      </c>
      <c r="Q36" s="253" t="str">
        <f>+'Tabela III'!P44</f>
        <v/>
      </c>
      <c r="R36" s="253" t="str">
        <f>+'Tabela III'!Q44</f>
        <v/>
      </c>
      <c r="S36" s="253" t="str">
        <f>+'Tabela III'!R44</f>
        <v/>
      </c>
    </row>
    <row r="37" spans="1:22" x14ac:dyDescent="0.3">
      <c r="A37" s="405">
        <f>+'Tabela I'!$K$2</f>
        <v>0</v>
      </c>
      <c r="B37" s="405">
        <f>+'Tabela I'!$K$1</f>
        <v>2020</v>
      </c>
      <c r="C37" s="253" t="str">
        <f>+'Tabela III'!B45</f>
        <v>Jasmina Muratović</v>
      </c>
      <c r="D37" s="253" t="str">
        <f>+'Tabela III'!C45</f>
        <v>PRIVREDNI</v>
      </c>
      <c r="E37" s="253" t="str">
        <f>+'Tabela III'!D45</f>
        <v>Sudija</v>
      </c>
      <c r="F37" s="253">
        <f>+'Tabela III'!E45</f>
        <v>0</v>
      </c>
      <c r="G37" s="253">
        <f>+'Tabela III'!F45</f>
        <v>219</v>
      </c>
      <c r="H37" s="253">
        <f>+'Tabela III'!G45</f>
        <v>14</v>
      </c>
      <c r="I37" s="253">
        <f>+'Tabela III'!H45</f>
        <v>5</v>
      </c>
      <c r="J37" s="253">
        <f>+'Tabela III'!I45</f>
        <v>12</v>
      </c>
      <c r="K37" s="253">
        <f>+'Tabela III'!J45</f>
        <v>1</v>
      </c>
      <c r="L37" s="253">
        <f>+'Tabela III'!K45</f>
        <v>0</v>
      </c>
      <c r="M37" s="253">
        <f>+'Tabela III'!L45</f>
        <v>1</v>
      </c>
      <c r="N37" s="253">
        <f>+'Tabela III'!M45</f>
        <v>0</v>
      </c>
      <c r="O37" s="253" t="str">
        <f>+'Tabela III'!N45</f>
        <v/>
      </c>
      <c r="P37" s="253" t="str">
        <f>+'Tabela III'!O45</f>
        <v/>
      </c>
      <c r="Q37" s="253" t="str">
        <f>+'Tabela III'!P45</f>
        <v/>
      </c>
      <c r="R37" s="253" t="str">
        <f>+'Tabela III'!Q45</f>
        <v/>
      </c>
      <c r="S37" s="253" t="str">
        <f>+'Tabela III'!R45</f>
        <v/>
      </c>
    </row>
    <row r="38" spans="1:22" x14ac:dyDescent="0.3">
      <c r="A38" s="405">
        <f>+'Tabela I'!$K$2</f>
        <v>0</v>
      </c>
      <c r="B38" s="405">
        <f>+'Tabela I'!$K$1</f>
        <v>2020</v>
      </c>
      <c r="C38" s="253" t="str">
        <f>+'Tabela III'!B46</f>
        <v>Samra Akova</v>
      </c>
      <c r="D38" s="253" t="str">
        <f>+'Tabela III'!C46</f>
        <v>PRIVREDNI</v>
      </c>
      <c r="E38" s="253" t="str">
        <f>+'Tabela III'!D46</f>
        <v>Sudija</v>
      </c>
      <c r="F38" s="253">
        <f>+'Tabela III'!E46</f>
        <v>0</v>
      </c>
      <c r="G38" s="253">
        <f>+'Tabela III'!F46</f>
        <v>186</v>
      </c>
      <c r="H38" s="253">
        <f>+'Tabela III'!G46</f>
        <v>9</v>
      </c>
      <c r="I38" s="253">
        <f>+'Tabela III'!H46</f>
        <v>3</v>
      </c>
      <c r="J38" s="253">
        <f>+'Tabela III'!I46</f>
        <v>6</v>
      </c>
      <c r="K38" s="253">
        <f>+'Tabela III'!J46</f>
        <v>3</v>
      </c>
      <c r="L38" s="253">
        <f>+'Tabela III'!K46</f>
        <v>0</v>
      </c>
      <c r="M38" s="253">
        <f>+'Tabela III'!L46</f>
        <v>0</v>
      </c>
      <c r="N38" s="253">
        <f>+'Tabela III'!M46</f>
        <v>0</v>
      </c>
      <c r="O38" s="253" t="str">
        <f>+'Tabela III'!N46</f>
        <v/>
      </c>
      <c r="P38" s="253" t="str">
        <f>+'Tabela III'!O46</f>
        <v/>
      </c>
      <c r="Q38" s="253" t="str">
        <f>+'Tabela III'!P46</f>
        <v/>
      </c>
      <c r="R38" s="253" t="str">
        <f>+'Tabela III'!Q46</f>
        <v/>
      </c>
      <c r="S38" s="253" t="str">
        <f>+'Tabela III'!R46</f>
        <v/>
      </c>
    </row>
    <row r="39" spans="1:22" ht="25.05" x14ac:dyDescent="0.3">
      <c r="A39" s="405">
        <f>+'Tabela I'!$K$2</f>
        <v>0</v>
      </c>
      <c r="B39" s="405">
        <f>+'Tabela I'!$K$1</f>
        <v>2020</v>
      </c>
      <c r="C39" s="253" t="str">
        <f>+'Tabela III'!B47</f>
        <v>Amela Selimović Fazlagić</v>
      </c>
      <c r="D39" s="253" t="str">
        <f>+'Tabela III'!C47</f>
        <v>PRIVREDNI</v>
      </c>
      <c r="E39" s="253" t="str">
        <f>+'Tabela III'!D47</f>
        <v>Sudija</v>
      </c>
      <c r="F39" s="253">
        <f>+'Tabela III'!E47</f>
        <v>0</v>
      </c>
      <c r="G39" s="253">
        <f>+'Tabela III'!F47</f>
        <v>175</v>
      </c>
      <c r="H39" s="253">
        <f>+'Tabela III'!G47</f>
        <v>6</v>
      </c>
      <c r="I39" s="253">
        <f>+'Tabela III'!H47</f>
        <v>2</v>
      </c>
      <c r="J39" s="253">
        <f>+'Tabela III'!I47</f>
        <v>4</v>
      </c>
      <c r="K39" s="253">
        <f>+'Tabela III'!J47</f>
        <v>0</v>
      </c>
      <c r="L39" s="253">
        <f>+'Tabela III'!K47</f>
        <v>0</v>
      </c>
      <c r="M39" s="253">
        <f>+'Tabela III'!L47</f>
        <v>1</v>
      </c>
      <c r="N39" s="253">
        <f>+'Tabela III'!M47</f>
        <v>1</v>
      </c>
      <c r="O39" s="253" t="str">
        <f>+'Tabela III'!N47</f>
        <v/>
      </c>
      <c r="P39" s="253" t="str">
        <f>+'Tabela III'!O47</f>
        <v/>
      </c>
      <c r="Q39" s="253" t="str">
        <f>+'Tabela III'!P47</f>
        <v/>
      </c>
      <c r="R39" s="253" t="str">
        <f>+'Tabela III'!Q47</f>
        <v/>
      </c>
      <c r="S39" s="253" t="str">
        <f>+'Tabela III'!R47</f>
        <v/>
      </c>
    </row>
    <row r="40" spans="1:22" x14ac:dyDescent="0.3">
      <c r="A40" s="405">
        <f>+'Tabela I'!$K$2</f>
        <v>0</v>
      </c>
      <c r="B40" s="405">
        <f>+'Tabela I'!$K$1</f>
        <v>2020</v>
      </c>
      <c r="C40" s="253" t="str">
        <f>+'Tabela III'!B48</f>
        <v>Jasenka Potogija</v>
      </c>
      <c r="D40" s="253" t="str">
        <f>+'Tabela III'!C48</f>
        <v>PRIVREDNI</v>
      </c>
      <c r="E40" s="253" t="str">
        <f>+'Tabela III'!D48</f>
        <v>Sudija</v>
      </c>
      <c r="F40" s="253">
        <f>+'Tabela III'!E48</f>
        <v>0</v>
      </c>
      <c r="G40" s="253">
        <f>+'Tabela III'!F48</f>
        <v>177</v>
      </c>
      <c r="H40" s="253">
        <f>+'Tabela III'!G48</f>
        <v>10</v>
      </c>
      <c r="I40" s="253">
        <f>+'Tabela III'!H48</f>
        <v>5</v>
      </c>
      <c r="J40" s="253">
        <f>+'Tabela III'!I48</f>
        <v>7</v>
      </c>
      <c r="K40" s="253">
        <f>+'Tabela III'!J48</f>
        <v>3</v>
      </c>
      <c r="L40" s="253">
        <f>+'Tabela III'!K48</f>
        <v>0</v>
      </c>
      <c r="M40" s="253">
        <f>+'Tabela III'!L48</f>
        <v>0</v>
      </c>
      <c r="N40" s="253">
        <f>+'Tabela III'!M48</f>
        <v>0</v>
      </c>
      <c r="O40" s="253" t="str">
        <f>+'Tabela III'!N48</f>
        <v/>
      </c>
      <c r="P40" s="253" t="str">
        <f>+'Tabela III'!O48</f>
        <v/>
      </c>
      <c r="Q40" s="253" t="str">
        <f>+'Tabela III'!P48</f>
        <v/>
      </c>
      <c r="R40" s="253" t="str">
        <f>+'Tabela III'!Q48</f>
        <v/>
      </c>
      <c r="S40" s="253" t="str">
        <f>+'Tabela III'!R48</f>
        <v/>
      </c>
    </row>
    <row r="41" spans="1:22" x14ac:dyDescent="0.3">
      <c r="A41" s="405">
        <f>+'Tabela I'!$K$2</f>
        <v>0</v>
      </c>
      <c r="B41" s="405">
        <f>+'Tabela I'!$K$1</f>
        <v>2020</v>
      </c>
      <c r="C41" s="253" t="str">
        <f>+'Tabela III'!B49</f>
        <v xml:space="preserve">Anabela Bogdan </v>
      </c>
      <c r="D41" s="253" t="str">
        <f>+'Tabela III'!C49</f>
        <v>PRIVREDNI</v>
      </c>
      <c r="E41" s="253" t="str">
        <f>+'Tabela III'!D49</f>
        <v>Sudija</v>
      </c>
      <c r="F41" s="253">
        <f>+'Tabela III'!E49</f>
        <v>0</v>
      </c>
      <c r="G41" s="253">
        <f>+'Tabela III'!F49</f>
        <v>46</v>
      </c>
      <c r="H41" s="253">
        <f>+'Tabela III'!G49</f>
        <v>0</v>
      </c>
      <c r="I41" s="253">
        <f>+'Tabela III'!H49</f>
        <v>0</v>
      </c>
      <c r="J41" s="253">
        <f>+'Tabela III'!I49</f>
        <v>0</v>
      </c>
      <c r="K41" s="253">
        <f>+'Tabela III'!J49</f>
        <v>0</v>
      </c>
      <c r="L41" s="253">
        <f>+'Tabela III'!K49</f>
        <v>0</v>
      </c>
      <c r="M41" s="253">
        <f>+'Tabela III'!L49</f>
        <v>0</v>
      </c>
      <c r="N41" s="253">
        <f>+'Tabela III'!M49</f>
        <v>0</v>
      </c>
      <c r="O41" s="253" t="str">
        <f>+'Tabela III'!N49</f>
        <v/>
      </c>
      <c r="P41" s="253" t="str">
        <f>+'Tabela III'!O49</f>
        <v/>
      </c>
      <c r="Q41" s="253" t="str">
        <f>+'Tabela III'!P49</f>
        <v/>
      </c>
      <c r="R41" s="253" t="str">
        <f>+'Tabela III'!Q49</f>
        <v/>
      </c>
      <c r="S41" s="253" t="str">
        <f>+'Tabela III'!R49</f>
        <v/>
      </c>
    </row>
    <row r="42" spans="1:22" x14ac:dyDescent="0.3">
      <c r="A42" s="405">
        <f>+'Tabela I'!$K$2</f>
        <v>0</v>
      </c>
      <c r="B42" s="405">
        <f>+'Tabela I'!$K$1</f>
        <v>2020</v>
      </c>
      <c r="C42" s="253" t="str">
        <f>+'Tabela III'!B50</f>
        <v>Esma Jusić</v>
      </c>
      <c r="D42" s="253" t="str">
        <f>+'Tabela III'!C50</f>
        <v>PRIVREDNI</v>
      </c>
      <c r="E42" s="253" t="str">
        <f>+'Tabela III'!D50</f>
        <v>Sudija</v>
      </c>
      <c r="F42" s="253">
        <f>+'Tabela III'!E50</f>
        <v>0</v>
      </c>
      <c r="G42" s="253">
        <f>+'Tabela III'!F50</f>
        <v>9</v>
      </c>
      <c r="H42" s="253">
        <f>+'Tabela III'!G50</f>
        <v>3</v>
      </c>
      <c r="I42" s="253">
        <f>+'Tabela III'!H50</f>
        <v>1</v>
      </c>
      <c r="J42" s="253">
        <f>+'Tabela III'!I50</f>
        <v>2</v>
      </c>
      <c r="K42" s="253">
        <f>+'Tabela III'!J50</f>
        <v>1</v>
      </c>
      <c r="L42" s="253">
        <f>+'Tabela III'!K50</f>
        <v>0</v>
      </c>
      <c r="M42" s="253">
        <f>+'Tabela III'!L50</f>
        <v>0</v>
      </c>
      <c r="N42" s="253">
        <f>+'Tabela III'!M50</f>
        <v>0</v>
      </c>
      <c r="O42" s="253" t="str">
        <f>+'Tabela III'!N50</f>
        <v/>
      </c>
      <c r="P42" s="253" t="str">
        <f>+'Tabela III'!O50</f>
        <v/>
      </c>
      <c r="Q42" s="253" t="str">
        <f>+'Tabela III'!P50</f>
        <v/>
      </c>
      <c r="R42" s="253" t="str">
        <f>+'Tabela III'!Q50</f>
        <v/>
      </c>
      <c r="S42" s="253" t="str">
        <f>+'Tabela III'!R50</f>
        <v/>
      </c>
    </row>
    <row r="43" spans="1:22" x14ac:dyDescent="0.3">
      <c r="A43" s="405">
        <f>+'Tabela I'!$K$2</f>
        <v>0</v>
      </c>
      <c r="B43" s="405">
        <f>+'Tabela I'!$K$1</f>
        <v>2020</v>
      </c>
      <c r="C43" s="253" t="str">
        <f>+'Tabela III'!B51</f>
        <v>Melika Murtezić</v>
      </c>
      <c r="D43" s="253" t="str">
        <f>+'Tabela III'!C51</f>
        <v>KRIVIČNI</v>
      </c>
      <c r="E43" s="253" t="str">
        <f>+'Tabela III'!D51</f>
        <v>Sudija</v>
      </c>
      <c r="F43" s="253">
        <f>+'Tabela III'!E51</f>
        <v>0</v>
      </c>
      <c r="G43" s="253">
        <f>+'Tabela III'!F51</f>
        <v>17</v>
      </c>
      <c r="H43" s="253">
        <f>+'Tabela III'!G51</f>
        <v>10</v>
      </c>
      <c r="I43" s="253">
        <f>+'Tabela III'!H51</f>
        <v>0</v>
      </c>
      <c r="J43" s="253">
        <f>+'Tabela III'!I51</f>
        <v>9</v>
      </c>
      <c r="K43" s="253">
        <f>+'Tabela III'!J51</f>
        <v>0</v>
      </c>
      <c r="L43" s="253">
        <f>+'Tabela III'!K51</f>
        <v>0</v>
      </c>
      <c r="M43" s="253">
        <f>+'Tabela III'!L51</f>
        <v>1</v>
      </c>
      <c r="N43" s="253">
        <f>+'Tabela III'!M51</f>
        <v>0</v>
      </c>
      <c r="O43" s="253" t="str">
        <f>+'Tabela III'!N51</f>
        <v/>
      </c>
      <c r="P43" s="253" t="str">
        <f>+'Tabela III'!O51</f>
        <v/>
      </c>
      <c r="Q43" s="253" t="str">
        <f>+'Tabela III'!P51</f>
        <v/>
      </c>
      <c r="R43" s="253" t="str">
        <f>+'Tabela III'!Q51</f>
        <v/>
      </c>
      <c r="S43" s="253" t="str">
        <f>+'Tabela III'!R51</f>
        <v/>
      </c>
    </row>
    <row r="44" spans="1:22" s="217" customFormat="1" ht="25.05" x14ac:dyDescent="0.3">
      <c r="A44" s="405">
        <f>+'Tabela I'!$K$2</f>
        <v>0</v>
      </c>
      <c r="B44" s="405">
        <f>+'Tabela I'!$K$1</f>
        <v>2020</v>
      </c>
      <c r="C44" s="253" t="str">
        <f>+'Tabela III'!B52</f>
        <v>Sanela Kovač Grabonjić</v>
      </c>
      <c r="D44" s="253" t="str">
        <f>+'Tabela III'!C52</f>
        <v>GRAĐANSKI</v>
      </c>
      <c r="E44" s="253" t="str">
        <f>+'Tabela III'!D52</f>
        <v>Predsjednik odjela</v>
      </c>
      <c r="F44" s="253">
        <f>+'Tabela III'!E52</f>
        <v>0</v>
      </c>
      <c r="G44" s="253">
        <f>+'Tabela III'!F52</f>
        <v>107</v>
      </c>
      <c r="H44" s="253">
        <f>+'Tabela III'!G52</f>
        <v>26</v>
      </c>
      <c r="I44" s="253">
        <f>+'Tabela III'!H52</f>
        <v>19</v>
      </c>
      <c r="J44" s="253">
        <f>+'Tabela III'!I52</f>
        <v>23</v>
      </c>
      <c r="K44" s="253">
        <f>+'Tabela III'!J52</f>
        <v>1</v>
      </c>
      <c r="L44" s="253">
        <f>+'Tabela III'!K52</f>
        <v>0</v>
      </c>
      <c r="M44" s="253">
        <f>+'Tabela III'!L52</f>
        <v>2</v>
      </c>
      <c r="N44" s="253">
        <f>+'Tabela III'!M52</f>
        <v>0</v>
      </c>
      <c r="O44" s="253" t="str">
        <f>+'Tabela III'!N52</f>
        <v/>
      </c>
      <c r="P44" s="253" t="str">
        <f>+'Tabela III'!O52</f>
        <v/>
      </c>
      <c r="Q44" s="253" t="str">
        <f>+'Tabela III'!P52</f>
        <v/>
      </c>
      <c r="R44" s="253" t="str">
        <f>+'Tabela III'!Q52</f>
        <v/>
      </c>
      <c r="S44" s="253" t="str">
        <f>+'Tabela III'!R52</f>
        <v/>
      </c>
      <c r="T44" s="115"/>
      <c r="U44" s="115"/>
      <c r="V44" s="115"/>
    </row>
    <row r="45" spans="1:22" s="217" customFormat="1" x14ac:dyDescent="0.3">
      <c r="A45" s="405">
        <f>+'Tabela I'!$K$2</f>
        <v>0</v>
      </c>
      <c r="B45" s="405">
        <f>+'Tabela I'!$K$1</f>
        <v>2020</v>
      </c>
      <c r="C45" s="253" t="str">
        <f>+'Tabela III'!B53</f>
        <v>Haris Jusufbašuć</v>
      </c>
      <c r="D45" s="253" t="str">
        <f>+'Tabela III'!C53</f>
        <v>GRAĐANSKI</v>
      </c>
      <c r="E45" s="253" t="str">
        <f>+'Tabela III'!D53</f>
        <v>Predsjednik odjela</v>
      </c>
      <c r="F45" s="253">
        <f>+'Tabela III'!E53</f>
        <v>0</v>
      </c>
      <c r="G45" s="253">
        <f>+'Tabela III'!F53</f>
        <v>166</v>
      </c>
      <c r="H45" s="253">
        <f>+'Tabela III'!G53</f>
        <v>24</v>
      </c>
      <c r="I45" s="253">
        <f>+'Tabela III'!H53</f>
        <v>11</v>
      </c>
      <c r="J45" s="253">
        <f>+'Tabela III'!I53</f>
        <v>23</v>
      </c>
      <c r="K45" s="253">
        <f>+'Tabela III'!J53</f>
        <v>1</v>
      </c>
      <c r="L45" s="253">
        <f>+'Tabela III'!K53</f>
        <v>0</v>
      </c>
      <c r="M45" s="253">
        <f>+'Tabela III'!L53</f>
        <v>0</v>
      </c>
      <c r="N45" s="253">
        <f>+'Tabela III'!M53</f>
        <v>0</v>
      </c>
      <c r="O45" s="253" t="str">
        <f>+'Tabela III'!N53</f>
        <v/>
      </c>
      <c r="P45" s="253" t="str">
        <f>+'Tabela III'!O53</f>
        <v/>
      </c>
      <c r="Q45" s="253" t="str">
        <f>+'Tabela III'!P53</f>
        <v/>
      </c>
      <c r="R45" s="253" t="str">
        <f>+'Tabela III'!Q53</f>
        <v/>
      </c>
      <c r="S45" s="253" t="str">
        <f>+'Tabela III'!R53</f>
        <v/>
      </c>
      <c r="T45" s="115"/>
      <c r="U45" s="115"/>
      <c r="V45" s="115"/>
    </row>
    <row r="46" spans="1:22" s="217" customFormat="1" ht="25.05" x14ac:dyDescent="0.3">
      <c r="A46" s="405">
        <f>+'Tabela I'!$K$2</f>
        <v>0</v>
      </c>
      <c r="B46" s="405">
        <f>+'Tabela I'!$K$1</f>
        <v>2020</v>
      </c>
      <c r="C46" s="253" t="str">
        <f>+'Tabela III'!B54</f>
        <v>Svjetlana Milišić Veličkovski</v>
      </c>
      <c r="D46" s="253" t="str">
        <f>+'Tabela III'!C54</f>
        <v>GRAĐANSKI</v>
      </c>
      <c r="E46" s="253" t="str">
        <f>+'Tabela III'!D54</f>
        <v>Sudija</v>
      </c>
      <c r="F46" s="253">
        <f>+'Tabela III'!E54</f>
        <v>0</v>
      </c>
      <c r="G46" s="253">
        <f>+'Tabela III'!F54</f>
        <v>0</v>
      </c>
      <c r="H46" s="253">
        <f>+'Tabela III'!G54</f>
        <v>3</v>
      </c>
      <c r="I46" s="253">
        <f>+'Tabela III'!H54</f>
        <v>0</v>
      </c>
      <c r="J46" s="253">
        <f>+'Tabela III'!I54</f>
        <v>2</v>
      </c>
      <c r="K46" s="253">
        <f>+'Tabela III'!J54</f>
        <v>0</v>
      </c>
      <c r="L46" s="253">
        <f>+'Tabela III'!K54</f>
        <v>0</v>
      </c>
      <c r="M46" s="253">
        <f>+'Tabela III'!L54</f>
        <v>1</v>
      </c>
      <c r="N46" s="253">
        <f>+'Tabela III'!M54</f>
        <v>0</v>
      </c>
      <c r="O46" s="253" t="str">
        <f>+'Tabela III'!N54</f>
        <v/>
      </c>
      <c r="P46" s="253" t="str">
        <f>+'Tabela III'!O54</f>
        <v/>
      </c>
      <c r="Q46" s="253" t="str">
        <f>+'Tabela III'!P54</f>
        <v/>
      </c>
      <c r="R46" s="253" t="str">
        <f>+'Tabela III'!Q54</f>
        <v/>
      </c>
      <c r="S46" s="253" t="str">
        <f>+'Tabela III'!R54</f>
        <v/>
      </c>
      <c r="T46" s="115"/>
      <c r="U46" s="115"/>
      <c r="V46" s="115"/>
    </row>
    <row r="47" spans="1:22" s="217" customFormat="1" x14ac:dyDescent="0.3">
      <c r="A47" s="405">
        <f>+'Tabela I'!$K$2</f>
        <v>0</v>
      </c>
      <c r="B47" s="405">
        <f>+'Tabela I'!$K$1</f>
        <v>2020</v>
      </c>
      <c r="C47" s="253" t="str">
        <f>+'Tabela III'!B55</f>
        <v>Nusret Halilović</v>
      </c>
      <c r="D47" s="253" t="str">
        <f>+'Tabela III'!C55</f>
        <v>GRAĐANSKI</v>
      </c>
      <c r="E47" s="253" t="str">
        <f>+'Tabela III'!D55</f>
        <v>Sudija</v>
      </c>
      <c r="F47" s="253">
        <f>+'Tabela III'!E55</f>
        <v>0</v>
      </c>
      <c r="G47" s="253">
        <f>+'Tabela III'!F55</f>
        <v>42</v>
      </c>
      <c r="H47" s="253">
        <f>+'Tabela III'!G55</f>
        <v>7</v>
      </c>
      <c r="I47" s="253">
        <f>+'Tabela III'!H55</f>
        <v>6</v>
      </c>
      <c r="J47" s="253">
        <f>+'Tabela III'!I55</f>
        <v>5</v>
      </c>
      <c r="K47" s="253">
        <f>+'Tabela III'!J55</f>
        <v>2</v>
      </c>
      <c r="L47" s="253">
        <f>+'Tabela III'!K55</f>
        <v>0</v>
      </c>
      <c r="M47" s="253">
        <f>+'Tabela III'!L55</f>
        <v>0</v>
      </c>
      <c r="N47" s="253">
        <f>+'Tabela III'!M55</f>
        <v>0</v>
      </c>
      <c r="O47" s="253" t="str">
        <f>+'Tabela III'!N55</f>
        <v/>
      </c>
      <c r="P47" s="253" t="str">
        <f>+'Tabela III'!O55</f>
        <v/>
      </c>
      <c r="Q47" s="253" t="str">
        <f>+'Tabela III'!P55</f>
        <v/>
      </c>
      <c r="R47" s="253" t="str">
        <f>+'Tabela III'!Q55</f>
        <v/>
      </c>
      <c r="S47" s="253" t="str">
        <f>+'Tabela III'!R55</f>
        <v/>
      </c>
      <c r="T47" s="115"/>
      <c r="U47" s="115"/>
      <c r="V47" s="115"/>
    </row>
    <row r="48" spans="1:22" s="217" customFormat="1" x14ac:dyDescent="0.3">
      <c r="A48" s="405">
        <f>+'Tabela I'!$K$2</f>
        <v>0</v>
      </c>
      <c r="B48" s="405">
        <f>+'Tabela I'!$K$1</f>
        <v>2020</v>
      </c>
      <c r="C48" s="253" t="str">
        <f>+'Tabela III'!B56</f>
        <v>Amir Ahmetspahić</v>
      </c>
      <c r="D48" s="253" t="str">
        <f>+'Tabela III'!C56</f>
        <v>GRAĐANSKI</v>
      </c>
      <c r="E48" s="253" t="str">
        <f>+'Tabela III'!D56</f>
        <v>Sudija</v>
      </c>
      <c r="F48" s="253">
        <f>+'Tabela III'!E56</f>
        <v>0</v>
      </c>
      <c r="G48" s="253">
        <f>+'Tabela III'!F56</f>
        <v>3</v>
      </c>
      <c r="H48" s="253">
        <f>+'Tabela III'!G56</f>
        <v>30</v>
      </c>
      <c r="I48" s="253">
        <f>+'Tabela III'!H56</f>
        <v>20</v>
      </c>
      <c r="J48" s="253">
        <f>+'Tabela III'!I56</f>
        <v>28</v>
      </c>
      <c r="K48" s="253">
        <f>+'Tabela III'!J56</f>
        <v>1</v>
      </c>
      <c r="L48" s="253">
        <f>+'Tabela III'!K56</f>
        <v>0</v>
      </c>
      <c r="M48" s="253">
        <f>+'Tabela III'!L56</f>
        <v>0</v>
      </c>
      <c r="N48" s="253">
        <f>+'Tabela III'!M56</f>
        <v>1</v>
      </c>
      <c r="O48" s="253" t="str">
        <f>+'Tabela III'!N56</f>
        <v/>
      </c>
      <c r="P48" s="253" t="str">
        <f>+'Tabela III'!O56</f>
        <v/>
      </c>
      <c r="Q48" s="253" t="str">
        <f>+'Tabela III'!P56</f>
        <v/>
      </c>
      <c r="R48" s="253" t="str">
        <f>+'Tabela III'!Q56</f>
        <v/>
      </c>
      <c r="S48" s="253" t="str">
        <f>+'Tabela III'!R56</f>
        <v/>
      </c>
      <c r="T48" s="115"/>
      <c r="U48" s="115"/>
      <c r="V48" s="115"/>
    </row>
    <row r="49" spans="1:22" s="217" customFormat="1" x14ac:dyDescent="0.3">
      <c r="A49" s="405">
        <f>+'Tabela I'!$K$2</f>
        <v>0</v>
      </c>
      <c r="B49" s="405">
        <f>+'Tabela I'!$K$1</f>
        <v>2020</v>
      </c>
      <c r="C49" s="253" t="str">
        <f>+'Tabela III'!B57</f>
        <v>Milijana Bjelović</v>
      </c>
      <c r="D49" s="253" t="str">
        <f>+'Tabela III'!C57</f>
        <v>GRAĐANSKI</v>
      </c>
      <c r="E49" s="253" t="str">
        <f>+'Tabela III'!D57</f>
        <v>Sudija</v>
      </c>
      <c r="F49" s="253">
        <f>+'Tabela III'!E57</f>
        <v>0</v>
      </c>
      <c r="G49" s="253">
        <f>+'Tabela III'!F57</f>
        <v>0</v>
      </c>
      <c r="H49" s="253">
        <f>+'Tabela III'!G57</f>
        <v>29</v>
      </c>
      <c r="I49" s="253">
        <f>+'Tabela III'!H57</f>
        <v>13</v>
      </c>
      <c r="J49" s="253">
        <f>+'Tabela III'!I57</f>
        <v>24</v>
      </c>
      <c r="K49" s="253">
        <f>+'Tabela III'!J57</f>
        <v>4</v>
      </c>
      <c r="L49" s="253">
        <f>+'Tabela III'!K57</f>
        <v>0</v>
      </c>
      <c r="M49" s="253">
        <f>+'Tabela III'!L57</f>
        <v>0</v>
      </c>
      <c r="N49" s="253">
        <f>+'Tabela III'!M57</f>
        <v>1</v>
      </c>
      <c r="O49" s="253" t="str">
        <f>+'Tabela III'!N57</f>
        <v/>
      </c>
      <c r="P49" s="253" t="str">
        <f>+'Tabela III'!O57</f>
        <v/>
      </c>
      <c r="Q49" s="253" t="str">
        <f>+'Tabela III'!P57</f>
        <v/>
      </c>
      <c r="R49" s="253" t="str">
        <f>+'Tabela III'!Q57</f>
        <v/>
      </c>
      <c r="S49" s="253" t="str">
        <f>+'Tabela III'!R57</f>
        <v/>
      </c>
      <c r="T49" s="115"/>
      <c r="U49" s="115"/>
      <c r="V49" s="115"/>
    </row>
    <row r="50" spans="1:22" s="217" customFormat="1" x14ac:dyDescent="0.3">
      <c r="A50" s="405">
        <f>+'Tabela I'!$K$2</f>
        <v>0</v>
      </c>
      <c r="B50" s="405">
        <f>+'Tabela I'!$K$1</f>
        <v>2020</v>
      </c>
      <c r="C50" s="253" t="str">
        <f>+'Tabela III'!B58</f>
        <v>Amer Spahić</v>
      </c>
      <c r="D50" s="253" t="str">
        <f>+'Tabela III'!C58</f>
        <v>GRAĐANSKI</v>
      </c>
      <c r="E50" s="253" t="str">
        <f>+'Tabela III'!D58</f>
        <v>Sudija</v>
      </c>
      <c r="F50" s="253">
        <f>+'Tabela III'!E58</f>
        <v>0</v>
      </c>
      <c r="G50" s="253">
        <f>+'Tabela III'!F58</f>
        <v>4</v>
      </c>
      <c r="H50" s="253">
        <f>+'Tabela III'!G58</f>
        <v>30</v>
      </c>
      <c r="I50" s="253">
        <f>+'Tabela III'!H58</f>
        <v>16</v>
      </c>
      <c r="J50" s="253">
        <f>+'Tabela III'!I58</f>
        <v>28</v>
      </c>
      <c r="K50" s="253">
        <f>+'Tabela III'!J58</f>
        <v>2</v>
      </c>
      <c r="L50" s="253">
        <f>+'Tabela III'!K58</f>
        <v>0</v>
      </c>
      <c r="M50" s="253">
        <f>+'Tabela III'!L58</f>
        <v>0</v>
      </c>
      <c r="N50" s="253">
        <f>+'Tabela III'!M58</f>
        <v>0</v>
      </c>
      <c r="O50" s="253" t="str">
        <f>+'Tabela III'!N58</f>
        <v/>
      </c>
      <c r="P50" s="253" t="str">
        <f>+'Tabela III'!O58</f>
        <v/>
      </c>
      <c r="Q50" s="253" t="str">
        <f>+'Tabela III'!P58</f>
        <v/>
      </c>
      <c r="R50" s="253" t="str">
        <f>+'Tabela III'!Q58</f>
        <v/>
      </c>
      <c r="S50" s="253" t="str">
        <f>+'Tabela III'!R58</f>
        <v/>
      </c>
      <c r="T50" s="115"/>
      <c r="U50" s="115"/>
      <c r="V50" s="115"/>
    </row>
    <row r="51" spans="1:22" s="217" customFormat="1" x14ac:dyDescent="0.3">
      <c r="A51" s="405">
        <f>+'Tabela I'!$K$2</f>
        <v>0</v>
      </c>
      <c r="B51" s="405">
        <f>+'Tabela I'!$K$1</f>
        <v>2020</v>
      </c>
      <c r="C51" s="253" t="str">
        <f>+'Tabela III'!B59</f>
        <v xml:space="preserve">Alma Islamović </v>
      </c>
      <c r="D51" s="253" t="str">
        <f>+'Tabela III'!C59</f>
        <v>GRAĐANSKI</v>
      </c>
      <c r="E51" s="253" t="str">
        <f>+'Tabela III'!D59</f>
        <v>Sudija</v>
      </c>
      <c r="F51" s="253">
        <f>+'Tabela III'!E59</f>
        <v>0</v>
      </c>
      <c r="G51" s="253">
        <f>+'Tabela III'!F59</f>
        <v>13</v>
      </c>
      <c r="H51" s="253">
        <f>+'Tabela III'!G59</f>
        <v>14</v>
      </c>
      <c r="I51" s="253">
        <f>+'Tabela III'!H59</f>
        <v>3</v>
      </c>
      <c r="J51" s="253">
        <f>+'Tabela III'!I59</f>
        <v>12</v>
      </c>
      <c r="K51" s="253">
        <f>+'Tabela III'!J59</f>
        <v>2</v>
      </c>
      <c r="L51" s="253">
        <f>+'Tabela III'!K59</f>
        <v>0</v>
      </c>
      <c r="M51" s="253">
        <f>+'Tabela III'!L59</f>
        <v>0</v>
      </c>
      <c r="N51" s="253">
        <f>+'Tabela III'!M59</f>
        <v>0</v>
      </c>
      <c r="O51" s="253" t="str">
        <f>+'Tabela III'!N59</f>
        <v/>
      </c>
      <c r="P51" s="253" t="str">
        <f>+'Tabela III'!O59</f>
        <v/>
      </c>
      <c r="Q51" s="253" t="str">
        <f>+'Tabela III'!P59</f>
        <v/>
      </c>
      <c r="R51" s="253" t="str">
        <f>+'Tabela III'!Q59</f>
        <v/>
      </c>
      <c r="S51" s="253" t="str">
        <f>+'Tabela III'!R59</f>
        <v/>
      </c>
      <c r="T51" s="115"/>
      <c r="U51" s="115"/>
      <c r="V51" s="115"/>
    </row>
    <row r="52" spans="1:22" s="217" customFormat="1" x14ac:dyDescent="0.3">
      <c r="A52" s="405">
        <f>+'Tabela I'!$K$2</f>
        <v>0</v>
      </c>
      <c r="B52" s="405">
        <f>+'Tabela I'!$K$1</f>
        <v>2020</v>
      </c>
      <c r="C52" s="253" t="str">
        <f>+'Tabela III'!B60</f>
        <v>Stana Imamović</v>
      </c>
      <c r="D52" s="253" t="str">
        <f>+'Tabela III'!C60</f>
        <v>GRAĐANSKI</v>
      </c>
      <c r="E52" s="253" t="str">
        <f>+'Tabela III'!D60</f>
        <v>Sudija</v>
      </c>
      <c r="F52" s="253">
        <f>+'Tabela III'!E60</f>
        <v>0</v>
      </c>
      <c r="G52" s="253">
        <f>+'Tabela III'!F60</f>
        <v>34</v>
      </c>
      <c r="H52" s="253">
        <f>+'Tabela III'!G60</f>
        <v>16</v>
      </c>
      <c r="I52" s="253">
        <f>+'Tabela III'!H60</f>
        <v>5</v>
      </c>
      <c r="J52" s="253">
        <f>+'Tabela III'!I60</f>
        <v>16</v>
      </c>
      <c r="K52" s="253">
        <f>+'Tabela III'!J60</f>
        <v>0</v>
      </c>
      <c r="L52" s="253">
        <f>+'Tabela III'!K60</f>
        <v>0</v>
      </c>
      <c r="M52" s="253">
        <f>+'Tabela III'!L60</f>
        <v>0</v>
      </c>
      <c r="N52" s="253">
        <f>+'Tabela III'!M60</f>
        <v>0</v>
      </c>
      <c r="O52" s="253" t="str">
        <f>+'Tabela III'!N60</f>
        <v/>
      </c>
      <c r="P52" s="253" t="str">
        <f>+'Tabela III'!O60</f>
        <v/>
      </c>
      <c r="Q52" s="253" t="str">
        <f>+'Tabela III'!P60</f>
        <v/>
      </c>
      <c r="R52" s="253" t="str">
        <f>+'Tabela III'!Q60</f>
        <v/>
      </c>
      <c r="S52" s="253" t="str">
        <f>+'Tabela III'!R60</f>
        <v/>
      </c>
      <c r="T52" s="115"/>
      <c r="U52" s="115"/>
      <c r="V52" s="115"/>
    </row>
    <row r="53" spans="1:22" s="217" customFormat="1" x14ac:dyDescent="0.3">
      <c r="A53" s="405">
        <f>+'Tabela I'!$K$2</f>
        <v>0</v>
      </c>
      <c r="B53" s="405">
        <f>+'Tabela I'!$K$1</f>
        <v>2020</v>
      </c>
      <c r="C53" s="253" t="str">
        <f>+'Tabela III'!B61</f>
        <v>Nina Makivić</v>
      </c>
      <c r="D53" s="253" t="str">
        <f>+'Tabela III'!C61</f>
        <v>GRAĐANSKI</v>
      </c>
      <c r="E53" s="253" t="str">
        <f>+'Tabela III'!D61</f>
        <v>Sudija</v>
      </c>
      <c r="F53" s="253">
        <f>+'Tabela III'!E61</f>
        <v>0</v>
      </c>
      <c r="G53" s="253">
        <f>+'Tabela III'!F61</f>
        <v>47</v>
      </c>
      <c r="H53" s="253">
        <f>+'Tabela III'!G61</f>
        <v>5</v>
      </c>
      <c r="I53" s="253">
        <f>+'Tabela III'!H61</f>
        <v>2</v>
      </c>
      <c r="J53" s="253">
        <f>+'Tabela III'!I61</f>
        <v>5</v>
      </c>
      <c r="K53" s="253">
        <f>+'Tabela III'!J61</f>
        <v>0</v>
      </c>
      <c r="L53" s="253">
        <f>+'Tabela III'!K61</f>
        <v>0</v>
      </c>
      <c r="M53" s="253">
        <f>+'Tabela III'!L61</f>
        <v>0</v>
      </c>
      <c r="N53" s="253">
        <f>+'Tabela III'!M61</f>
        <v>0</v>
      </c>
      <c r="O53" s="253" t="str">
        <f>+'Tabela III'!N61</f>
        <v/>
      </c>
      <c r="P53" s="253" t="str">
        <f>+'Tabela III'!O61</f>
        <v/>
      </c>
      <c r="Q53" s="253" t="str">
        <f>+'Tabela III'!P61</f>
        <v/>
      </c>
      <c r="R53" s="253" t="str">
        <f>+'Tabela III'!Q61</f>
        <v/>
      </c>
      <c r="S53" s="253" t="str">
        <f>+'Tabela III'!R61</f>
        <v/>
      </c>
      <c r="T53" s="115"/>
      <c r="U53" s="115"/>
      <c r="V53" s="115"/>
    </row>
    <row r="54" spans="1:22" s="217" customFormat="1" x14ac:dyDescent="0.3">
      <c r="A54" s="405">
        <f>+'Tabela I'!$K$2</f>
        <v>0</v>
      </c>
      <c r="B54" s="405">
        <f>+'Tabela I'!$K$1</f>
        <v>2020</v>
      </c>
      <c r="C54" s="253" t="str">
        <f>+'Tabela III'!B62</f>
        <v>Ranka Baškarad</v>
      </c>
      <c r="D54" s="253" t="str">
        <f>+'Tabela III'!C62</f>
        <v>GRAĐANSKI</v>
      </c>
      <c r="E54" s="253" t="str">
        <f>+'Tabela III'!D62</f>
        <v>Sudija</v>
      </c>
      <c r="F54" s="253">
        <f>+'Tabela III'!E62</f>
        <v>0</v>
      </c>
      <c r="G54" s="253">
        <f>+'Tabela III'!F62</f>
        <v>52</v>
      </c>
      <c r="H54" s="253">
        <f>+'Tabela III'!G62</f>
        <v>7</v>
      </c>
      <c r="I54" s="253">
        <f>+'Tabela III'!H62</f>
        <v>5</v>
      </c>
      <c r="J54" s="253">
        <f>+'Tabela III'!I62</f>
        <v>7</v>
      </c>
      <c r="K54" s="253">
        <f>+'Tabela III'!J62</f>
        <v>0</v>
      </c>
      <c r="L54" s="253">
        <f>+'Tabela III'!K62</f>
        <v>0</v>
      </c>
      <c r="M54" s="253">
        <f>+'Tabela III'!L62</f>
        <v>0</v>
      </c>
      <c r="N54" s="253">
        <f>+'Tabela III'!M62</f>
        <v>0</v>
      </c>
      <c r="O54" s="253" t="str">
        <f>+'Tabela III'!N62</f>
        <v/>
      </c>
      <c r="P54" s="253" t="str">
        <f>+'Tabela III'!O62</f>
        <v/>
      </c>
      <c r="Q54" s="253" t="str">
        <f>+'Tabela III'!P62</f>
        <v/>
      </c>
      <c r="R54" s="253" t="str">
        <f>+'Tabela III'!Q62</f>
        <v/>
      </c>
      <c r="S54" s="253" t="str">
        <f>+'Tabela III'!R62</f>
        <v/>
      </c>
      <c r="T54" s="115"/>
      <c r="U54" s="115"/>
      <c r="V54" s="115"/>
    </row>
    <row r="55" spans="1:22" s="217" customFormat="1" x14ac:dyDescent="0.3">
      <c r="A55" s="405">
        <f>+'Tabela I'!$K$2</f>
        <v>0</v>
      </c>
      <c r="B55" s="405">
        <f>+'Tabela I'!$K$1</f>
        <v>2020</v>
      </c>
      <c r="C55" s="253" t="str">
        <f>+'Tabela III'!B63</f>
        <v>Srećko Kokor</v>
      </c>
      <c r="D55" s="253" t="str">
        <f>+'Tabela III'!C63</f>
        <v>GRAĐANSKI</v>
      </c>
      <c r="E55" s="253" t="str">
        <f>+'Tabela III'!D63</f>
        <v>Sudija</v>
      </c>
      <c r="F55" s="253">
        <f>+'Tabela III'!E63</f>
        <v>0</v>
      </c>
      <c r="G55" s="253">
        <f>+'Tabela III'!F63</f>
        <v>57</v>
      </c>
      <c r="H55" s="253">
        <f>+'Tabela III'!G63</f>
        <v>3</v>
      </c>
      <c r="I55" s="253">
        <f>+'Tabela III'!H63</f>
        <v>1</v>
      </c>
      <c r="J55" s="253">
        <f>+'Tabela III'!I63</f>
        <v>3</v>
      </c>
      <c r="K55" s="253">
        <f>+'Tabela III'!J63</f>
        <v>0</v>
      </c>
      <c r="L55" s="253">
        <f>+'Tabela III'!K63</f>
        <v>0</v>
      </c>
      <c r="M55" s="253">
        <f>+'Tabela III'!L63</f>
        <v>0</v>
      </c>
      <c r="N55" s="253">
        <f>+'Tabela III'!M63</f>
        <v>0</v>
      </c>
      <c r="O55" s="253" t="str">
        <f>+'Tabela III'!N63</f>
        <v/>
      </c>
      <c r="P55" s="253" t="str">
        <f>+'Tabela III'!O63</f>
        <v/>
      </c>
      <c r="Q55" s="253" t="str">
        <f>+'Tabela III'!P63</f>
        <v/>
      </c>
      <c r="R55" s="253" t="str">
        <f>+'Tabela III'!Q63</f>
        <v/>
      </c>
      <c r="S55" s="253" t="str">
        <f>+'Tabela III'!R63</f>
        <v/>
      </c>
      <c r="T55" s="115"/>
      <c r="U55" s="115"/>
      <c r="V55" s="115"/>
    </row>
    <row r="56" spans="1:22" s="217" customFormat="1" x14ac:dyDescent="0.3">
      <c r="A56" s="405">
        <f>+'Tabela I'!$K$2</f>
        <v>0</v>
      </c>
      <c r="B56" s="405">
        <f>+'Tabela I'!$K$1</f>
        <v>2020</v>
      </c>
      <c r="C56" s="253" t="str">
        <f>+'Tabela III'!B64</f>
        <v>Indira Pašić</v>
      </c>
      <c r="D56" s="253" t="str">
        <f>+'Tabela III'!C64</f>
        <v>GRAĐANSKI</v>
      </c>
      <c r="E56" s="253" t="str">
        <f>+'Tabela III'!D64</f>
        <v>Sudija</v>
      </c>
      <c r="F56" s="253">
        <f>+'Tabela III'!E64</f>
        <v>0</v>
      </c>
      <c r="G56" s="253">
        <f>+'Tabela III'!F64</f>
        <v>46</v>
      </c>
      <c r="H56" s="253">
        <f>+'Tabela III'!G64</f>
        <v>15</v>
      </c>
      <c r="I56" s="253">
        <f>+'Tabela III'!H64</f>
        <v>4</v>
      </c>
      <c r="J56" s="253">
        <f>+'Tabela III'!I64</f>
        <v>15</v>
      </c>
      <c r="K56" s="253">
        <f>+'Tabela III'!J64</f>
        <v>0</v>
      </c>
      <c r="L56" s="253">
        <f>+'Tabela III'!K64</f>
        <v>0</v>
      </c>
      <c r="M56" s="253">
        <f>+'Tabela III'!L64</f>
        <v>0</v>
      </c>
      <c r="N56" s="253">
        <f>+'Tabela III'!M64</f>
        <v>0</v>
      </c>
      <c r="O56" s="253" t="str">
        <f>+'Tabela III'!N64</f>
        <v/>
      </c>
      <c r="P56" s="253" t="str">
        <f>+'Tabela III'!O64</f>
        <v/>
      </c>
      <c r="Q56" s="253" t="str">
        <f>+'Tabela III'!P64</f>
        <v/>
      </c>
      <c r="R56" s="253" t="str">
        <f>+'Tabela III'!Q64</f>
        <v/>
      </c>
      <c r="S56" s="253" t="str">
        <f>+'Tabela III'!R64</f>
        <v/>
      </c>
      <c r="T56" s="115"/>
      <c r="U56" s="115"/>
      <c r="V56" s="115"/>
    </row>
    <row r="57" spans="1:22" s="217" customFormat="1" x14ac:dyDescent="0.3">
      <c r="A57" s="405">
        <f>+'Tabela I'!$K$2</f>
        <v>0</v>
      </c>
      <c r="B57" s="405">
        <f>+'Tabela I'!$K$1</f>
        <v>2020</v>
      </c>
      <c r="C57" s="253" t="str">
        <f>+'Tabela III'!B65</f>
        <v>Dunka Begić</v>
      </c>
      <c r="D57" s="253" t="str">
        <f>+'Tabela III'!C65</f>
        <v>GRAĐANSKI</v>
      </c>
      <c r="E57" s="253" t="str">
        <f>+'Tabela III'!D65</f>
        <v>Sudija</v>
      </c>
      <c r="F57" s="253">
        <f>+'Tabela III'!E65</f>
        <v>0</v>
      </c>
      <c r="G57" s="253">
        <f>+'Tabela III'!F65</f>
        <v>0</v>
      </c>
      <c r="H57" s="253">
        <f>+'Tabela III'!G65</f>
        <v>4</v>
      </c>
      <c r="I57" s="253">
        <f>+'Tabela III'!H65</f>
        <v>1</v>
      </c>
      <c r="J57" s="253">
        <f>+'Tabela III'!I65</f>
        <v>1</v>
      </c>
      <c r="K57" s="253">
        <f>+'Tabela III'!J65</f>
        <v>3</v>
      </c>
      <c r="L57" s="253">
        <f>+'Tabela III'!K65</f>
        <v>0</v>
      </c>
      <c r="M57" s="253">
        <f>+'Tabela III'!L65</f>
        <v>0</v>
      </c>
      <c r="N57" s="253">
        <f>+'Tabela III'!M65</f>
        <v>0</v>
      </c>
      <c r="O57" s="253" t="str">
        <f>+'Tabela III'!N65</f>
        <v/>
      </c>
      <c r="P57" s="253" t="str">
        <f>+'Tabela III'!O65</f>
        <v/>
      </c>
      <c r="Q57" s="253" t="str">
        <f>+'Tabela III'!P65</f>
        <v/>
      </c>
      <c r="R57" s="253" t="str">
        <f>+'Tabela III'!Q65</f>
        <v/>
      </c>
      <c r="S57" s="253" t="str">
        <f>+'Tabela III'!R65</f>
        <v/>
      </c>
      <c r="T57" s="115"/>
      <c r="U57" s="115"/>
      <c r="V57" s="115"/>
    </row>
    <row r="58" spans="1:22" s="217" customFormat="1" ht="25.05" x14ac:dyDescent="0.3">
      <c r="A58" s="405">
        <f>+'Tabela I'!$K$2</f>
        <v>0</v>
      </c>
      <c r="B58" s="405">
        <f>+'Tabela I'!$K$1</f>
        <v>2020</v>
      </c>
      <c r="C58" s="253" t="str">
        <f>+'Tabela III'!B66</f>
        <v>Nedeljka Mađar Ramljak</v>
      </c>
      <c r="D58" s="253" t="str">
        <f>+'Tabela III'!C66</f>
        <v>GRAĐANSKI</v>
      </c>
      <c r="E58" s="253" t="str">
        <f>+'Tabela III'!D66</f>
        <v>Sudija</v>
      </c>
      <c r="F58" s="253">
        <f>+'Tabela III'!E66</f>
        <v>0</v>
      </c>
      <c r="G58" s="253">
        <f>+'Tabela III'!F66</f>
        <v>35</v>
      </c>
      <c r="H58" s="253">
        <f>+'Tabela III'!G66</f>
        <v>9</v>
      </c>
      <c r="I58" s="253">
        <f>+'Tabela III'!H66</f>
        <v>5</v>
      </c>
      <c r="J58" s="253">
        <f>+'Tabela III'!I66</f>
        <v>8</v>
      </c>
      <c r="K58" s="253">
        <f>+'Tabela III'!J66</f>
        <v>1</v>
      </c>
      <c r="L58" s="253">
        <f>+'Tabela III'!K66</f>
        <v>0</v>
      </c>
      <c r="M58" s="253">
        <f>+'Tabela III'!L66</f>
        <v>0</v>
      </c>
      <c r="N58" s="253">
        <f>+'Tabela III'!M66</f>
        <v>0</v>
      </c>
      <c r="O58" s="253" t="str">
        <f>+'Tabela III'!N66</f>
        <v/>
      </c>
      <c r="P58" s="253" t="str">
        <f>+'Tabela III'!O66</f>
        <v/>
      </c>
      <c r="Q58" s="253" t="str">
        <f>+'Tabela III'!P66</f>
        <v/>
      </c>
      <c r="R58" s="253" t="str">
        <f>+'Tabela III'!Q66</f>
        <v/>
      </c>
      <c r="S58" s="253" t="str">
        <f>+'Tabela III'!R66</f>
        <v/>
      </c>
      <c r="T58" s="115"/>
      <c r="U58" s="115"/>
      <c r="V58" s="115"/>
    </row>
    <row r="59" spans="1:22" s="217" customFormat="1" x14ac:dyDescent="0.3">
      <c r="A59" s="405">
        <f>+'Tabela I'!$K$2</f>
        <v>0</v>
      </c>
      <c r="B59" s="405">
        <f>+'Tabela I'!$K$1</f>
        <v>2020</v>
      </c>
      <c r="C59" s="253" t="str">
        <f>+'Tabela III'!B67</f>
        <v>Nijaz Krnjić</v>
      </c>
      <c r="D59" s="253" t="str">
        <f>+'Tabela III'!C67</f>
        <v>GRAĐANSKI</v>
      </c>
      <c r="E59" s="253" t="str">
        <f>+'Tabela III'!D67</f>
        <v>Sudija</v>
      </c>
      <c r="F59" s="253">
        <f>+'Tabela III'!E67</f>
        <v>0</v>
      </c>
      <c r="G59" s="253">
        <f>+'Tabela III'!F67</f>
        <v>63</v>
      </c>
      <c r="H59" s="253">
        <f>+'Tabela III'!G67</f>
        <v>15</v>
      </c>
      <c r="I59" s="253">
        <f>+'Tabela III'!H67</f>
        <v>2</v>
      </c>
      <c r="J59" s="253">
        <f>+'Tabela III'!I67</f>
        <v>14</v>
      </c>
      <c r="K59" s="253">
        <f>+'Tabela III'!J67</f>
        <v>0</v>
      </c>
      <c r="L59" s="253">
        <f>+'Tabela III'!K67</f>
        <v>0</v>
      </c>
      <c r="M59" s="253">
        <f>+'Tabela III'!L67</f>
        <v>0</v>
      </c>
      <c r="N59" s="253">
        <f>+'Tabela III'!M67</f>
        <v>1</v>
      </c>
      <c r="O59" s="253" t="str">
        <f>+'Tabela III'!N67</f>
        <v/>
      </c>
      <c r="P59" s="253" t="str">
        <f>+'Tabela III'!O67</f>
        <v/>
      </c>
      <c r="Q59" s="253" t="str">
        <f>+'Tabela III'!P67</f>
        <v/>
      </c>
      <c r="R59" s="253" t="str">
        <f>+'Tabela III'!Q67</f>
        <v/>
      </c>
      <c r="S59" s="253" t="str">
        <f>+'Tabela III'!R67</f>
        <v/>
      </c>
      <c r="T59" s="115"/>
      <c r="U59" s="115"/>
      <c r="V59" s="115"/>
    </row>
    <row r="60" spans="1:22" s="217" customFormat="1" x14ac:dyDescent="0.3">
      <c r="A60" s="405">
        <f>+'Tabela I'!$K$2</f>
        <v>0</v>
      </c>
      <c r="B60" s="405">
        <f>+'Tabela I'!$K$1</f>
        <v>2020</v>
      </c>
      <c r="C60" s="253" t="str">
        <f>+'Tabela III'!B68</f>
        <v>Albisa Kapić</v>
      </c>
      <c r="D60" s="253" t="str">
        <f>+'Tabela III'!C68</f>
        <v>GRAĐANSKI</v>
      </c>
      <c r="E60" s="253" t="str">
        <f>+'Tabela III'!D68</f>
        <v>Sudija</v>
      </c>
      <c r="F60" s="253">
        <f>+'Tabela III'!E68</f>
        <v>0</v>
      </c>
      <c r="G60" s="253">
        <f>+'Tabela III'!F68</f>
        <v>32</v>
      </c>
      <c r="H60" s="253">
        <f>+'Tabela III'!G68</f>
        <v>10</v>
      </c>
      <c r="I60" s="253">
        <f>+'Tabela III'!H68</f>
        <v>7</v>
      </c>
      <c r="J60" s="253">
        <f>+'Tabela III'!I68</f>
        <v>9</v>
      </c>
      <c r="K60" s="253">
        <f>+'Tabela III'!J68</f>
        <v>1</v>
      </c>
      <c r="L60" s="253">
        <f>+'Tabela III'!K68</f>
        <v>0</v>
      </c>
      <c r="M60" s="253">
        <f>+'Tabela III'!L68</f>
        <v>0</v>
      </c>
      <c r="N60" s="253">
        <f>+'Tabela III'!M68</f>
        <v>0</v>
      </c>
      <c r="O60" s="253" t="str">
        <f>+'Tabela III'!N68</f>
        <v/>
      </c>
      <c r="P60" s="253" t="str">
        <f>+'Tabela III'!O68</f>
        <v/>
      </c>
      <c r="Q60" s="253" t="str">
        <f>+'Tabela III'!P68</f>
        <v/>
      </c>
      <c r="R60" s="253" t="str">
        <f>+'Tabela III'!Q68</f>
        <v/>
      </c>
      <c r="S60" s="253" t="str">
        <f>+'Tabela III'!R68</f>
        <v/>
      </c>
      <c r="T60" s="115"/>
      <c r="U60" s="115"/>
      <c r="V60" s="115"/>
    </row>
    <row r="61" spans="1:22" s="217" customFormat="1" x14ac:dyDescent="0.3">
      <c r="A61" s="405">
        <f>+'Tabela I'!$K$2</f>
        <v>0</v>
      </c>
      <c r="B61" s="405">
        <f>+'Tabela I'!$K$1</f>
        <v>2020</v>
      </c>
      <c r="C61" s="253" t="str">
        <f>+'Tabela III'!B69</f>
        <v>Adnan Baručija</v>
      </c>
      <c r="D61" s="253" t="str">
        <f>+'Tabela III'!C69</f>
        <v>GRAĐANSKI</v>
      </c>
      <c r="E61" s="253" t="str">
        <f>+'Tabela III'!D69</f>
        <v>Sudija</v>
      </c>
      <c r="F61" s="253">
        <f>+'Tabela III'!E69</f>
        <v>0</v>
      </c>
      <c r="G61" s="253">
        <f>+'Tabela III'!F69</f>
        <v>46</v>
      </c>
      <c r="H61" s="253">
        <f>+'Tabela III'!G69</f>
        <v>13</v>
      </c>
      <c r="I61" s="253">
        <f>+'Tabela III'!H69</f>
        <v>0</v>
      </c>
      <c r="J61" s="253">
        <f>+'Tabela III'!I69</f>
        <v>13</v>
      </c>
      <c r="K61" s="253">
        <f>+'Tabela III'!J69</f>
        <v>0</v>
      </c>
      <c r="L61" s="253">
        <f>+'Tabela III'!K69</f>
        <v>0</v>
      </c>
      <c r="M61" s="253">
        <f>+'Tabela III'!L69</f>
        <v>0</v>
      </c>
      <c r="N61" s="253">
        <f>+'Tabela III'!M69</f>
        <v>0</v>
      </c>
      <c r="O61" s="253" t="str">
        <f>+'Tabela III'!N69</f>
        <v/>
      </c>
      <c r="P61" s="253" t="str">
        <f>+'Tabela III'!O69</f>
        <v/>
      </c>
      <c r="Q61" s="253" t="str">
        <f>+'Tabela III'!P69</f>
        <v/>
      </c>
      <c r="R61" s="253" t="str">
        <f>+'Tabela III'!Q69</f>
        <v/>
      </c>
      <c r="S61" s="253" t="str">
        <f>+'Tabela III'!R69</f>
        <v/>
      </c>
      <c r="T61" s="115"/>
      <c r="U61" s="115"/>
      <c r="V61" s="115"/>
    </row>
    <row r="62" spans="1:22" s="217" customFormat="1" x14ac:dyDescent="0.3">
      <c r="A62" s="405">
        <f>+'Tabela I'!$K$2</f>
        <v>0</v>
      </c>
      <c r="B62" s="405">
        <f>+'Tabela I'!$K$1</f>
        <v>2020</v>
      </c>
      <c r="C62" s="253" t="str">
        <f>+'Tabela III'!B70</f>
        <v>Mirjana Grubešić</v>
      </c>
      <c r="D62" s="253" t="str">
        <f>+'Tabela III'!C70</f>
        <v>GRAĐANSKI</v>
      </c>
      <c r="E62" s="253" t="str">
        <f>+'Tabela III'!D70</f>
        <v>Sudija</v>
      </c>
      <c r="F62" s="253">
        <f>+'Tabela III'!E70</f>
        <v>0</v>
      </c>
      <c r="G62" s="253">
        <f>+'Tabela III'!F70</f>
        <v>23</v>
      </c>
      <c r="H62" s="253">
        <f>+'Tabela III'!G70</f>
        <v>14</v>
      </c>
      <c r="I62" s="253">
        <f>+'Tabela III'!H70</f>
        <v>7</v>
      </c>
      <c r="J62" s="253">
        <f>+'Tabela III'!I70</f>
        <v>12</v>
      </c>
      <c r="K62" s="253">
        <f>+'Tabela III'!J70</f>
        <v>2</v>
      </c>
      <c r="L62" s="253">
        <f>+'Tabela III'!K70</f>
        <v>0</v>
      </c>
      <c r="M62" s="253">
        <f>+'Tabela III'!L70</f>
        <v>0</v>
      </c>
      <c r="N62" s="253">
        <f>+'Tabela III'!M70</f>
        <v>0</v>
      </c>
      <c r="O62" s="253" t="str">
        <f>+'Tabela III'!N70</f>
        <v/>
      </c>
      <c r="P62" s="253" t="str">
        <f>+'Tabela III'!O70</f>
        <v/>
      </c>
      <c r="Q62" s="253" t="str">
        <f>+'Tabela III'!P70</f>
        <v/>
      </c>
      <c r="R62" s="253" t="str">
        <f>+'Tabela III'!Q70</f>
        <v/>
      </c>
      <c r="S62" s="253" t="str">
        <f>+'Tabela III'!R70</f>
        <v/>
      </c>
      <c r="T62" s="115"/>
      <c r="U62" s="115"/>
      <c r="V62" s="115"/>
    </row>
    <row r="63" spans="1:22" s="217" customFormat="1" ht="25.05" x14ac:dyDescent="0.3">
      <c r="A63" s="405">
        <f>+'Tabela I'!$K$2</f>
        <v>0</v>
      </c>
      <c r="B63" s="405">
        <f>+'Tabela I'!$K$1</f>
        <v>2020</v>
      </c>
      <c r="C63" s="253" t="str">
        <f>+'Tabela III'!B71</f>
        <v>Jasmina Begović Devović</v>
      </c>
      <c r="D63" s="253" t="str">
        <f>+'Tabela III'!C71</f>
        <v>GRAĐANSKI</v>
      </c>
      <c r="E63" s="253" t="str">
        <f>+'Tabela III'!D71</f>
        <v>Sudija</v>
      </c>
      <c r="F63" s="253">
        <f>+'Tabela III'!E71</f>
        <v>0</v>
      </c>
      <c r="G63" s="253">
        <f>+'Tabela III'!F71</f>
        <v>37</v>
      </c>
      <c r="H63" s="253">
        <f>+'Tabela III'!G71</f>
        <v>9</v>
      </c>
      <c r="I63" s="253">
        <f>+'Tabela III'!H71</f>
        <v>2</v>
      </c>
      <c r="J63" s="253">
        <f>+'Tabela III'!I71</f>
        <v>8</v>
      </c>
      <c r="K63" s="253">
        <f>+'Tabela III'!J71</f>
        <v>1</v>
      </c>
      <c r="L63" s="253">
        <f>+'Tabela III'!K71</f>
        <v>0</v>
      </c>
      <c r="M63" s="253">
        <f>+'Tabela III'!L71</f>
        <v>0</v>
      </c>
      <c r="N63" s="253">
        <f>+'Tabela III'!M71</f>
        <v>0</v>
      </c>
      <c r="O63" s="253" t="str">
        <f>+'Tabela III'!N71</f>
        <v/>
      </c>
      <c r="P63" s="253" t="str">
        <f>+'Tabela III'!O71</f>
        <v/>
      </c>
      <c r="Q63" s="253" t="str">
        <f>+'Tabela III'!P71</f>
        <v/>
      </c>
      <c r="R63" s="253" t="str">
        <f>+'Tabela III'!Q71</f>
        <v/>
      </c>
      <c r="S63" s="253" t="str">
        <f>+'Tabela III'!R71</f>
        <v/>
      </c>
      <c r="T63" s="115"/>
      <c r="U63" s="115"/>
      <c r="V63" s="115"/>
    </row>
    <row r="64" spans="1:22" s="217" customFormat="1" x14ac:dyDescent="0.3">
      <c r="A64" s="405">
        <f>+'Tabela I'!$K$2</f>
        <v>0</v>
      </c>
      <c r="B64" s="405">
        <f>+'Tabela I'!$K$1</f>
        <v>2020</v>
      </c>
      <c r="C64" s="253" t="str">
        <f>+'Tabela III'!B72</f>
        <v>Suada Kahrić</v>
      </c>
      <c r="D64" s="253" t="str">
        <f>+'Tabela III'!C72</f>
        <v>GRAĐANSKI</v>
      </c>
      <c r="E64" s="253" t="str">
        <f>+'Tabela III'!D72</f>
        <v>Sudija</v>
      </c>
      <c r="F64" s="253">
        <f>+'Tabela III'!E72</f>
        <v>0</v>
      </c>
      <c r="G64" s="253">
        <f>+'Tabela III'!F72</f>
        <v>35</v>
      </c>
      <c r="H64" s="253">
        <f>+'Tabela III'!G72</f>
        <v>10</v>
      </c>
      <c r="I64" s="253">
        <f>+'Tabela III'!H72</f>
        <v>3</v>
      </c>
      <c r="J64" s="253">
        <f>+'Tabela III'!I72</f>
        <v>8</v>
      </c>
      <c r="K64" s="253">
        <f>+'Tabela III'!J72</f>
        <v>2</v>
      </c>
      <c r="L64" s="253">
        <f>+'Tabela III'!K72</f>
        <v>0</v>
      </c>
      <c r="M64" s="253">
        <f>+'Tabela III'!L72</f>
        <v>0</v>
      </c>
      <c r="N64" s="253">
        <f>+'Tabela III'!M72</f>
        <v>0</v>
      </c>
      <c r="O64" s="253" t="str">
        <f>+'Tabela III'!N72</f>
        <v/>
      </c>
      <c r="P64" s="253" t="str">
        <f>+'Tabela III'!O72</f>
        <v/>
      </c>
      <c r="Q64" s="253" t="str">
        <f>+'Tabela III'!P72</f>
        <v/>
      </c>
      <c r="R64" s="253" t="str">
        <f>+'Tabela III'!Q72</f>
        <v/>
      </c>
      <c r="S64" s="253" t="str">
        <f>+'Tabela III'!R72</f>
        <v/>
      </c>
      <c r="T64" s="115"/>
      <c r="U64" s="115"/>
      <c r="V64" s="115"/>
    </row>
    <row r="65" spans="1:22" s="217" customFormat="1" x14ac:dyDescent="0.3">
      <c r="A65" s="405">
        <f>+'Tabela I'!$K$2</f>
        <v>0</v>
      </c>
      <c r="B65" s="405">
        <f>+'Tabela I'!$K$1</f>
        <v>2020</v>
      </c>
      <c r="C65" s="253" t="str">
        <f>+'Tabela III'!B73</f>
        <v>Mario Anić</v>
      </c>
      <c r="D65" s="253" t="str">
        <f>+'Tabela III'!C73</f>
        <v>GRAĐANSKI</v>
      </c>
      <c r="E65" s="253" t="str">
        <f>+'Tabela III'!D73</f>
        <v>Sudija</v>
      </c>
      <c r="F65" s="253">
        <f>+'Tabela III'!E73</f>
        <v>0</v>
      </c>
      <c r="G65" s="253">
        <f>+'Tabela III'!F73</f>
        <v>50</v>
      </c>
      <c r="H65" s="253">
        <f>+'Tabela III'!G73</f>
        <v>13</v>
      </c>
      <c r="I65" s="253">
        <f>+'Tabela III'!H73</f>
        <v>3</v>
      </c>
      <c r="J65" s="253">
        <f>+'Tabela III'!I73</f>
        <v>13</v>
      </c>
      <c r="K65" s="253">
        <f>+'Tabela III'!J73</f>
        <v>0</v>
      </c>
      <c r="L65" s="253">
        <f>+'Tabela III'!K73</f>
        <v>0</v>
      </c>
      <c r="M65" s="253">
        <f>+'Tabela III'!L73</f>
        <v>0</v>
      </c>
      <c r="N65" s="253">
        <f>+'Tabela III'!M73</f>
        <v>0</v>
      </c>
      <c r="O65" s="253" t="str">
        <f>+'Tabela III'!N73</f>
        <v/>
      </c>
      <c r="P65" s="253" t="str">
        <f>+'Tabela III'!O73</f>
        <v/>
      </c>
      <c r="Q65" s="253" t="str">
        <f>+'Tabela III'!P73</f>
        <v/>
      </c>
      <c r="R65" s="253" t="str">
        <f>+'Tabela III'!Q73</f>
        <v/>
      </c>
      <c r="S65" s="253" t="str">
        <f>+'Tabela III'!R73</f>
        <v/>
      </c>
      <c r="T65" s="115"/>
      <c r="U65" s="115"/>
      <c r="V65" s="115"/>
    </row>
    <row r="66" spans="1:22" s="217" customFormat="1" x14ac:dyDescent="0.3">
      <c r="A66" s="405">
        <f>+'Tabela I'!$K$2</f>
        <v>0</v>
      </c>
      <c r="B66" s="405">
        <f>+'Tabela I'!$K$1</f>
        <v>2020</v>
      </c>
      <c r="C66" s="253" t="str">
        <f>+'Tabela III'!B74</f>
        <v>Ljilja Subašić</v>
      </c>
      <c r="D66" s="253" t="str">
        <f>+'Tabela III'!C74</f>
        <v>GRAĐANSKI</v>
      </c>
      <c r="E66" s="253" t="str">
        <f>+'Tabela III'!D74</f>
        <v>Sudija</v>
      </c>
      <c r="F66" s="253">
        <f>+'Tabela III'!E74</f>
        <v>0</v>
      </c>
      <c r="G66" s="253">
        <f>+'Tabela III'!F74</f>
        <v>50</v>
      </c>
      <c r="H66" s="253">
        <f>+'Tabela III'!G74</f>
        <v>5</v>
      </c>
      <c r="I66" s="253">
        <f>+'Tabela III'!H74</f>
        <v>6</v>
      </c>
      <c r="J66" s="253">
        <f>+'Tabela III'!I74</f>
        <v>5</v>
      </c>
      <c r="K66" s="253">
        <f>+'Tabela III'!J74</f>
        <v>0</v>
      </c>
      <c r="L66" s="253">
        <f>+'Tabela III'!K74</f>
        <v>0</v>
      </c>
      <c r="M66" s="253">
        <f>+'Tabela III'!L74</f>
        <v>0</v>
      </c>
      <c r="N66" s="253">
        <f>+'Tabela III'!M74</f>
        <v>0</v>
      </c>
      <c r="O66" s="253" t="str">
        <f>+'Tabela III'!N74</f>
        <v/>
      </c>
      <c r="P66" s="253" t="str">
        <f>+'Tabela III'!O74</f>
        <v/>
      </c>
      <c r="Q66" s="253" t="str">
        <f>+'Tabela III'!P74</f>
        <v/>
      </c>
      <c r="R66" s="253" t="str">
        <f>+'Tabela III'!Q74</f>
        <v/>
      </c>
      <c r="S66" s="253" t="str">
        <f>+'Tabela III'!R74</f>
        <v/>
      </c>
      <c r="T66" s="115"/>
      <c r="U66" s="115"/>
      <c r="V66" s="115"/>
    </row>
    <row r="67" spans="1:22" s="217" customFormat="1" x14ac:dyDescent="0.3">
      <c r="A67" s="405">
        <f>+'Tabela I'!$K$2</f>
        <v>0</v>
      </c>
      <c r="B67" s="405">
        <f>+'Tabela I'!$K$1</f>
        <v>2020</v>
      </c>
      <c r="C67" s="253" t="str">
        <f>+'Tabela III'!B75</f>
        <v>Nedžida Hadžić</v>
      </c>
      <c r="D67" s="253" t="str">
        <f>+'Tabela III'!C75</f>
        <v>UPRAVNI</v>
      </c>
      <c r="E67" s="253" t="str">
        <f>+'Tabela III'!D75</f>
        <v>Sudija</v>
      </c>
      <c r="F67" s="253">
        <f>+'Tabela III'!E75</f>
        <v>0</v>
      </c>
      <c r="G67" s="253">
        <f>+'Tabela III'!F75</f>
        <v>0</v>
      </c>
      <c r="H67" s="253">
        <f>+'Tabela III'!G75</f>
        <v>22</v>
      </c>
      <c r="I67" s="253">
        <f>+'Tabela III'!H75</f>
        <v>5</v>
      </c>
      <c r="J67" s="253">
        <f>+'Tabela III'!I75</f>
        <v>16</v>
      </c>
      <c r="K67" s="253">
        <f>+'Tabela III'!J75</f>
        <v>5</v>
      </c>
      <c r="L67" s="253">
        <f>+'Tabela III'!K75</f>
        <v>0</v>
      </c>
      <c r="M67" s="253">
        <f>+'Tabela III'!L75</f>
        <v>1</v>
      </c>
      <c r="N67" s="253">
        <f>+'Tabela III'!M75</f>
        <v>0</v>
      </c>
      <c r="O67" s="253" t="str">
        <f>+'Tabela III'!N75</f>
        <v/>
      </c>
      <c r="P67" s="253" t="str">
        <f>+'Tabela III'!O75</f>
        <v/>
      </c>
      <c r="Q67" s="253" t="str">
        <f>+'Tabela III'!P75</f>
        <v/>
      </c>
      <c r="R67" s="253" t="str">
        <f>+'Tabela III'!Q75</f>
        <v/>
      </c>
      <c r="S67" s="253" t="str">
        <f>+'Tabela III'!R75</f>
        <v/>
      </c>
      <c r="T67" s="115"/>
      <c r="U67" s="115"/>
      <c r="V67" s="115"/>
    </row>
    <row r="68" spans="1:22" s="217" customFormat="1" x14ac:dyDescent="0.3">
      <c r="A68" s="405">
        <f>+'Tabela I'!$K$2</f>
        <v>0</v>
      </c>
      <c r="B68" s="405">
        <f>+'Tabela I'!$K$1</f>
        <v>2020</v>
      </c>
      <c r="C68" s="253" t="str">
        <f>+'Tabela III'!B76</f>
        <v>Braco Stupar</v>
      </c>
      <c r="D68" s="253" t="str">
        <f>+'Tabela III'!C76</f>
        <v>PRIVREDNI</v>
      </c>
      <c r="E68" s="253" t="str">
        <f>+'Tabela III'!D76</f>
        <v>Sudija</v>
      </c>
      <c r="F68" s="253">
        <f>+'Tabela III'!E76</f>
        <v>0</v>
      </c>
      <c r="G68" s="253">
        <f>+'Tabela III'!F76</f>
        <v>0</v>
      </c>
      <c r="H68" s="253">
        <f>+'Tabela III'!G76</f>
        <v>0</v>
      </c>
      <c r="I68" s="253">
        <f>+'Tabela III'!H76</f>
        <v>2</v>
      </c>
      <c r="J68" s="253">
        <f>+'Tabela III'!I76</f>
        <v>0</v>
      </c>
      <c r="K68" s="253">
        <f>+'Tabela III'!J76</f>
        <v>0</v>
      </c>
      <c r="L68" s="253">
        <f>+'Tabela III'!K76</f>
        <v>0</v>
      </c>
      <c r="M68" s="253">
        <f>+'Tabela III'!L76</f>
        <v>0</v>
      </c>
      <c r="N68" s="253">
        <f>+'Tabela III'!M76</f>
        <v>0</v>
      </c>
      <c r="O68" s="253" t="str">
        <f>+'Tabela III'!N76</f>
        <v/>
      </c>
      <c r="P68" s="253" t="str">
        <f>+'Tabela III'!O76</f>
        <v/>
      </c>
      <c r="Q68" s="253" t="str">
        <f>+'Tabela III'!P76</f>
        <v/>
      </c>
      <c r="R68" s="253" t="str">
        <f>+'Tabela III'!Q76</f>
        <v/>
      </c>
      <c r="S68" s="253" t="str">
        <f>+'Tabela III'!R76</f>
        <v/>
      </c>
      <c r="T68" s="115"/>
      <c r="U68" s="115"/>
      <c r="V68" s="115"/>
    </row>
    <row r="69" spans="1:22" s="217" customFormat="1" x14ac:dyDescent="0.3">
      <c r="A69" s="405">
        <f>+'Tabela I'!$K$2</f>
        <v>0</v>
      </c>
      <c r="B69" s="405">
        <f>+'Tabela I'!$K$1</f>
        <v>2020</v>
      </c>
      <c r="C69" s="253" t="str">
        <f>+'Tabela III'!B77</f>
        <v>Edina Danilović</v>
      </c>
      <c r="D69" s="253" t="str">
        <f>+'Tabela III'!C77</f>
        <v>UPRAVNI</v>
      </c>
      <c r="E69" s="253" t="str">
        <f>+'Tabela III'!D77</f>
        <v>Sudija</v>
      </c>
      <c r="F69" s="253">
        <f>+'Tabela III'!E77</f>
        <v>0</v>
      </c>
      <c r="G69" s="253">
        <f>+'Tabela III'!F77</f>
        <v>0</v>
      </c>
      <c r="H69" s="253">
        <f>+'Tabela III'!G77</f>
        <v>2</v>
      </c>
      <c r="I69" s="253">
        <f>+'Tabela III'!H77</f>
        <v>0</v>
      </c>
      <c r="J69" s="253">
        <f>+'Tabela III'!I77</f>
        <v>2</v>
      </c>
      <c r="K69" s="253">
        <f>+'Tabela III'!J77</f>
        <v>0</v>
      </c>
      <c r="L69" s="253">
        <f>+'Tabela III'!K77</f>
        <v>0</v>
      </c>
      <c r="M69" s="253">
        <f>+'Tabela III'!L77</f>
        <v>0</v>
      </c>
      <c r="N69" s="253">
        <f>+'Tabela III'!M77</f>
        <v>0</v>
      </c>
      <c r="O69" s="253" t="str">
        <f>+'Tabela III'!N77</f>
        <v/>
      </c>
      <c r="P69" s="253" t="str">
        <f>+'Tabela III'!O77</f>
        <v/>
      </c>
      <c r="Q69" s="253" t="str">
        <f>+'Tabela III'!P77</f>
        <v/>
      </c>
      <c r="R69" s="253" t="str">
        <f>+'Tabela III'!Q77</f>
        <v/>
      </c>
      <c r="S69" s="253" t="str">
        <f>+'Tabela III'!R77</f>
        <v/>
      </c>
      <c r="T69" s="115"/>
      <c r="U69" s="115"/>
      <c r="V69" s="115"/>
    </row>
    <row r="70" spans="1:22" s="217" customFormat="1" x14ac:dyDescent="0.3">
      <c r="A70" s="405">
        <f>+'Tabela I'!$K$2</f>
        <v>0</v>
      </c>
      <c r="B70" s="405">
        <f>+'Tabela I'!$K$1</f>
        <v>2020</v>
      </c>
      <c r="C70" s="253" t="str">
        <f>+'Tabela III'!B78</f>
        <v>Davor Kelava</v>
      </c>
      <c r="D70" s="253" t="str">
        <f>+'Tabela III'!C78</f>
        <v>GRAĐANSKI</v>
      </c>
      <c r="E70" s="253" t="str">
        <f>+'Tabela III'!D78</f>
        <v>Sudija</v>
      </c>
      <c r="F70" s="253">
        <f>+'Tabela III'!E78</f>
        <v>0</v>
      </c>
      <c r="G70" s="253">
        <f>+'Tabela III'!F78</f>
        <v>27</v>
      </c>
      <c r="H70" s="253">
        <f>+'Tabela III'!G78</f>
        <v>0</v>
      </c>
      <c r="I70" s="253">
        <f>+'Tabela III'!H78</f>
        <v>0</v>
      </c>
      <c r="J70" s="253">
        <f>+'Tabela III'!I78</f>
        <v>0</v>
      </c>
      <c r="K70" s="253">
        <f>+'Tabela III'!J78</f>
        <v>0</v>
      </c>
      <c r="L70" s="253">
        <f>+'Tabela III'!K78</f>
        <v>0</v>
      </c>
      <c r="M70" s="253">
        <f>+'Tabela III'!L78</f>
        <v>0</v>
      </c>
      <c r="N70" s="253">
        <f>+'Tabela III'!M78</f>
        <v>0</v>
      </c>
      <c r="O70" s="253" t="str">
        <f>+'Tabela III'!N78</f>
        <v/>
      </c>
      <c r="P70" s="253" t="str">
        <f>+'Tabela III'!O78</f>
        <v/>
      </c>
      <c r="Q70" s="253" t="str">
        <f>+'Tabela III'!P78</f>
        <v/>
      </c>
      <c r="R70" s="253" t="str">
        <f>+'Tabela III'!Q78</f>
        <v/>
      </c>
      <c r="S70" s="253" t="str">
        <f>+'Tabela III'!R78</f>
        <v/>
      </c>
      <c r="T70" s="115"/>
      <c r="U70" s="115"/>
      <c r="V70" s="115"/>
    </row>
    <row r="71" spans="1:22" s="217" customFormat="1" x14ac:dyDescent="0.3">
      <c r="A71" s="405">
        <f>+'Tabela I'!$K$2</f>
        <v>0</v>
      </c>
      <c r="B71" s="405">
        <f>+'Tabela I'!$K$1</f>
        <v>2020</v>
      </c>
      <c r="C71" s="253">
        <f>+'Tabela III'!B79</f>
        <v>0</v>
      </c>
      <c r="D71" s="253">
        <f>+'Tabela III'!C79</f>
        <v>0</v>
      </c>
      <c r="E71" s="253">
        <f>+'Tabela III'!D79</f>
        <v>0</v>
      </c>
      <c r="F71" s="253">
        <f>+'Tabela III'!E79</f>
        <v>0</v>
      </c>
      <c r="G71" s="253">
        <f>+'Tabela III'!F79</f>
        <v>0</v>
      </c>
      <c r="H71" s="253">
        <f>+'Tabela III'!G79</f>
        <v>0</v>
      </c>
      <c r="I71" s="253">
        <f>+'Tabela III'!H79</f>
        <v>0</v>
      </c>
      <c r="J71" s="253">
        <f>+'Tabela III'!I79</f>
        <v>0</v>
      </c>
      <c r="K71" s="253">
        <f>+'Tabela III'!J79</f>
        <v>0</v>
      </c>
      <c r="L71" s="253">
        <f>+'Tabela III'!K79</f>
        <v>0</v>
      </c>
      <c r="M71" s="253">
        <f>+'Tabela III'!L79</f>
        <v>0</v>
      </c>
      <c r="N71" s="253">
        <f>+'Tabela III'!M79</f>
        <v>0</v>
      </c>
      <c r="O71" s="253" t="str">
        <f>+'Tabela III'!N79</f>
        <v/>
      </c>
      <c r="P71" s="253" t="str">
        <f>+'Tabela III'!O79</f>
        <v/>
      </c>
      <c r="Q71" s="253" t="str">
        <f>+'Tabela III'!P79</f>
        <v/>
      </c>
      <c r="R71" s="253" t="str">
        <f>+'Tabela III'!Q79</f>
        <v/>
      </c>
      <c r="S71" s="253" t="str">
        <f>+'Tabela III'!R79</f>
        <v/>
      </c>
      <c r="T71" s="115"/>
      <c r="U71" s="115"/>
      <c r="V71" s="115"/>
    </row>
    <row r="72" spans="1:22" s="217" customFormat="1" x14ac:dyDescent="0.3">
      <c r="B72" s="115"/>
      <c r="C72" s="115"/>
      <c r="D72" s="115"/>
      <c r="E72" s="115"/>
      <c r="F72" s="115"/>
      <c r="G72" s="115"/>
      <c r="H72" s="115"/>
      <c r="I72" s="115"/>
      <c r="J72" s="115"/>
      <c r="K72" s="115"/>
      <c r="L72" s="115"/>
      <c r="M72" s="115"/>
      <c r="N72" s="115"/>
      <c r="P72" s="115"/>
      <c r="R72" s="115"/>
      <c r="S72" s="220"/>
      <c r="T72" s="115"/>
      <c r="U72" s="115"/>
      <c r="V72" s="115"/>
    </row>
    <row r="73" spans="1:22" s="217" customFormat="1" x14ac:dyDescent="0.3">
      <c r="B73" s="115"/>
      <c r="C73" s="115"/>
      <c r="D73" s="115"/>
      <c r="E73" s="115"/>
      <c r="F73" s="115"/>
      <c r="G73" s="115"/>
      <c r="H73" s="115"/>
      <c r="I73" s="115"/>
      <c r="J73" s="115"/>
      <c r="K73" s="115"/>
      <c r="L73" s="115"/>
      <c r="M73" s="115"/>
      <c r="N73" s="115"/>
      <c r="P73" s="115"/>
      <c r="R73" s="115"/>
      <c r="S73" s="220"/>
      <c r="T73" s="115"/>
      <c r="U73" s="115"/>
      <c r="V73" s="115"/>
    </row>
    <row r="74" spans="1:22" s="217" customFormat="1" x14ac:dyDescent="0.3">
      <c r="A74" s="217" t="s">
        <v>174</v>
      </c>
      <c r="B74" s="115"/>
      <c r="C74" s="115"/>
      <c r="D74" s="115"/>
      <c r="E74" s="115"/>
      <c r="F74" s="115"/>
      <c r="G74" s="115"/>
      <c r="H74" s="115"/>
      <c r="I74" s="115"/>
      <c r="J74" s="115"/>
      <c r="K74" s="115"/>
      <c r="L74" s="115"/>
      <c r="M74" s="115"/>
      <c r="N74" s="115"/>
      <c r="P74" s="115"/>
      <c r="R74" s="115"/>
      <c r="S74" s="220"/>
      <c r="T74" s="115"/>
      <c r="U74" s="115"/>
      <c r="V74" s="115"/>
    </row>
    <row r="75" spans="1:22" s="217" customFormat="1" x14ac:dyDescent="0.3">
      <c r="B75" s="115"/>
      <c r="C75" s="115"/>
      <c r="D75" s="115"/>
      <c r="E75" s="115"/>
      <c r="F75" s="115"/>
      <c r="G75" s="115"/>
      <c r="H75" s="115"/>
      <c r="I75" s="115"/>
      <c r="J75" s="115"/>
      <c r="K75" s="115"/>
      <c r="L75" s="115"/>
      <c r="M75" s="115"/>
      <c r="N75" s="115"/>
      <c r="P75" s="115"/>
      <c r="R75" s="115"/>
      <c r="S75" s="220"/>
      <c r="T75" s="115"/>
      <c r="U75" s="115"/>
      <c r="V75" s="115"/>
    </row>
    <row r="76" spans="1:22" s="217" customFormat="1" ht="15.05" customHeight="1" x14ac:dyDescent="0.3">
      <c r="A76" s="405">
        <f>+'Tabela I'!$K$2</f>
        <v>0</v>
      </c>
      <c r="B76" s="405">
        <f>+'Tabela I'!$K$1</f>
        <v>2020</v>
      </c>
      <c r="C76" s="253" t="str">
        <f>+'Tabela III'!B91</f>
        <v>Ime i prezime</v>
      </c>
      <c r="D76" s="253">
        <f>+'Tabela III'!C91</f>
        <v>0</v>
      </c>
      <c r="E76" s="253" t="str">
        <f>+'Tabela III'!D91</f>
        <v>Predsjednik suda</v>
      </c>
      <c r="F76" s="253">
        <f>+'Tabela III'!E91</f>
        <v>0</v>
      </c>
      <c r="G76" s="253">
        <f>+'Tabela III'!F91</f>
        <v>0</v>
      </c>
      <c r="H76" s="253">
        <f>+'Tabela III'!G91</f>
        <v>0</v>
      </c>
      <c r="I76" s="253">
        <f>+'Tabela III'!H91</f>
        <v>0</v>
      </c>
      <c r="J76" s="253">
        <f>+'Tabela III'!I91</f>
        <v>0</v>
      </c>
      <c r="K76" s="253">
        <f>+'Tabela III'!J91</f>
        <v>0</v>
      </c>
      <c r="L76" s="253">
        <f>+'Tabela III'!K91</f>
        <v>0</v>
      </c>
      <c r="M76" s="253">
        <f>+'Tabela III'!L91</f>
        <v>0</v>
      </c>
      <c r="N76" s="253">
        <f>+'Tabela III'!M91</f>
        <v>0</v>
      </c>
      <c r="O76" s="253" t="str">
        <f>+'Tabela III'!N91</f>
        <v/>
      </c>
      <c r="P76" s="253" t="str">
        <f>+'Tabela III'!O91</f>
        <v/>
      </c>
      <c r="Q76" s="253" t="str">
        <f>+'Tabela III'!P91</f>
        <v/>
      </c>
      <c r="R76" s="253" t="str">
        <f>+'Tabela III'!Q91</f>
        <v/>
      </c>
      <c r="S76" s="253" t="str">
        <f>+'Tabela III'!R91</f>
        <v/>
      </c>
      <c r="T76" s="115"/>
      <c r="U76" s="115"/>
      <c r="V76" s="115"/>
    </row>
    <row r="77" spans="1:22" s="217" customFormat="1" ht="15.05" customHeight="1" x14ac:dyDescent="0.3">
      <c r="A77" s="405">
        <f>+'Tabela I'!$K$2</f>
        <v>0</v>
      </c>
      <c r="B77" s="405">
        <f>+'Tabela I'!$K$1</f>
        <v>2020</v>
      </c>
      <c r="C77" s="253" t="str">
        <f>+'Tabela III'!B98</f>
        <v>Ime i prezime</v>
      </c>
      <c r="D77" s="253">
        <f>+'Tabela III'!C98</f>
        <v>0</v>
      </c>
      <c r="E77" s="253">
        <f>+'Tabela III'!D98</f>
        <v>0</v>
      </c>
      <c r="F77" s="253">
        <f>+'Tabela III'!E98</f>
        <v>0</v>
      </c>
      <c r="G77" s="253">
        <f>+'Tabela III'!F98</f>
        <v>0</v>
      </c>
      <c r="H77" s="253">
        <f>+'Tabela III'!G98</f>
        <v>0</v>
      </c>
      <c r="I77" s="253">
        <f>+'Tabela III'!H98</f>
        <v>0</v>
      </c>
      <c r="J77" s="253">
        <f>+'Tabela III'!I98</f>
        <v>0</v>
      </c>
      <c r="K77" s="253">
        <f>+'Tabela III'!J98</f>
        <v>0</v>
      </c>
      <c r="L77" s="253">
        <f>+'Tabela III'!K98</f>
        <v>0</v>
      </c>
      <c r="M77" s="253">
        <f>+'Tabela III'!L98</f>
        <v>0</v>
      </c>
      <c r="N77" s="253">
        <f>+'Tabela III'!M98</f>
        <v>0</v>
      </c>
      <c r="O77" s="253" t="str">
        <f>+'Tabela III'!N98</f>
        <v/>
      </c>
      <c r="P77" s="253" t="str">
        <f>+'Tabela III'!O98</f>
        <v/>
      </c>
      <c r="Q77" s="253" t="str">
        <f>+'Tabela III'!P98</f>
        <v/>
      </c>
      <c r="R77" s="253" t="str">
        <f>+'Tabela III'!Q98</f>
        <v/>
      </c>
      <c r="S77" s="253" t="str">
        <f>+'Tabela III'!R98</f>
        <v/>
      </c>
      <c r="T77" s="115"/>
      <c r="U77" s="115"/>
      <c r="V77" s="115"/>
    </row>
    <row r="78" spans="1:22" s="217" customFormat="1" ht="15.05" customHeight="1" x14ac:dyDescent="0.3">
      <c r="A78" s="405">
        <f>+'Tabela I'!$K$2</f>
        <v>0</v>
      </c>
      <c r="B78" s="405">
        <f>+'Tabela I'!$K$1</f>
        <v>2020</v>
      </c>
      <c r="C78" s="253" t="str">
        <f>+'Tabela III'!B105</f>
        <v>Ime i prezime</v>
      </c>
      <c r="D78" s="253">
        <f>+'Tabela III'!C105</f>
        <v>0</v>
      </c>
      <c r="E78" s="253">
        <f>+'Tabela III'!D105</f>
        <v>0</v>
      </c>
      <c r="F78" s="253">
        <f>+'Tabela III'!E105</f>
        <v>0</v>
      </c>
      <c r="G78" s="253">
        <f>+'Tabela III'!F105</f>
        <v>0</v>
      </c>
      <c r="H78" s="253">
        <f>+'Tabela III'!G105</f>
        <v>0</v>
      </c>
      <c r="I78" s="253">
        <f>+'Tabela III'!H105</f>
        <v>0</v>
      </c>
      <c r="J78" s="253">
        <f>+'Tabela III'!I105</f>
        <v>0</v>
      </c>
      <c r="K78" s="253">
        <f>+'Tabela III'!J105</f>
        <v>0</v>
      </c>
      <c r="L78" s="253">
        <f>+'Tabela III'!K105</f>
        <v>0</v>
      </c>
      <c r="M78" s="253">
        <f>+'Tabela III'!L105</f>
        <v>0</v>
      </c>
      <c r="N78" s="253">
        <f>+'Tabela III'!M105</f>
        <v>0</v>
      </c>
      <c r="O78" s="253" t="str">
        <f>+'Tabela III'!N105</f>
        <v/>
      </c>
      <c r="P78" s="253" t="str">
        <f>+'Tabela III'!O105</f>
        <v/>
      </c>
      <c r="Q78" s="253" t="str">
        <f>+'Tabela III'!P105</f>
        <v/>
      </c>
      <c r="R78" s="253" t="str">
        <f>+'Tabela III'!Q105</f>
        <v/>
      </c>
      <c r="S78" s="253" t="str">
        <f>+'Tabela III'!R105</f>
        <v/>
      </c>
      <c r="T78" s="115"/>
      <c r="U78" s="115"/>
      <c r="V78" s="115"/>
    </row>
    <row r="79" spans="1:22" s="217" customFormat="1" ht="15.05" customHeight="1" x14ac:dyDescent="0.3">
      <c r="A79" s="405">
        <f>+'Tabela I'!$K$2</f>
        <v>0</v>
      </c>
      <c r="B79" s="405">
        <f>+'Tabela I'!$K$1</f>
        <v>2020</v>
      </c>
      <c r="C79" s="253" t="str">
        <f>+'Tabela III'!B112</f>
        <v>Ime i prezime</v>
      </c>
      <c r="D79" s="253">
        <f>+'Tabela III'!C112</f>
        <v>0</v>
      </c>
      <c r="E79" s="253">
        <f>+'Tabela III'!D112</f>
        <v>0</v>
      </c>
      <c r="F79" s="253">
        <f>+'Tabela III'!E112</f>
        <v>0</v>
      </c>
      <c r="G79" s="253">
        <f>+'Tabela III'!F112</f>
        <v>0</v>
      </c>
      <c r="H79" s="253">
        <f>+'Tabela III'!G112</f>
        <v>0</v>
      </c>
      <c r="I79" s="253">
        <f>+'Tabela III'!H112</f>
        <v>0</v>
      </c>
      <c r="J79" s="253">
        <f>+'Tabela III'!I112</f>
        <v>0</v>
      </c>
      <c r="K79" s="253">
        <f>+'Tabela III'!J112</f>
        <v>0</v>
      </c>
      <c r="L79" s="253">
        <f>+'Tabela III'!K112</f>
        <v>0</v>
      </c>
      <c r="M79" s="253">
        <f>+'Tabela III'!L112</f>
        <v>0</v>
      </c>
      <c r="N79" s="253">
        <f>+'Tabela III'!M112</f>
        <v>0</v>
      </c>
      <c r="O79" s="253" t="str">
        <f>+'Tabela III'!N112</f>
        <v/>
      </c>
      <c r="P79" s="253" t="str">
        <f>+'Tabela III'!O112</f>
        <v/>
      </c>
      <c r="Q79" s="253" t="str">
        <f>+'Tabela III'!P112</f>
        <v/>
      </c>
      <c r="R79" s="253" t="str">
        <f>+'Tabela III'!Q112</f>
        <v/>
      </c>
      <c r="S79" s="253" t="str">
        <f>+'Tabela III'!R112</f>
        <v/>
      </c>
      <c r="T79" s="115"/>
      <c r="U79" s="115"/>
      <c r="V79" s="115"/>
    </row>
    <row r="80" spans="1:22" s="217" customFormat="1" ht="15.05" customHeight="1" x14ac:dyDescent="0.3">
      <c r="A80" s="405">
        <f>+'Tabela I'!$K$2</f>
        <v>0</v>
      </c>
      <c r="B80" s="405">
        <f>+'Tabela I'!$K$1</f>
        <v>2020</v>
      </c>
      <c r="C80" s="253" t="str">
        <f>+'Tabela III'!B119</f>
        <v>Ime i prezime</v>
      </c>
      <c r="D80" s="253">
        <f>+'Tabela III'!C119</f>
        <v>0</v>
      </c>
      <c r="E80" s="253">
        <f>+'Tabela III'!D119</f>
        <v>0</v>
      </c>
      <c r="F80" s="253">
        <f>+'Tabela III'!E119</f>
        <v>0</v>
      </c>
      <c r="G80" s="253">
        <f>+'Tabela III'!F119</f>
        <v>0</v>
      </c>
      <c r="H80" s="253">
        <f>+'Tabela III'!G119</f>
        <v>0</v>
      </c>
      <c r="I80" s="253">
        <f>+'Tabela III'!H119</f>
        <v>0</v>
      </c>
      <c r="J80" s="253">
        <f>+'Tabela III'!I119</f>
        <v>0</v>
      </c>
      <c r="K80" s="253">
        <f>+'Tabela III'!J119</f>
        <v>0</v>
      </c>
      <c r="L80" s="253">
        <f>+'Tabela III'!K119</f>
        <v>0</v>
      </c>
      <c r="M80" s="253">
        <f>+'Tabela III'!L119</f>
        <v>0</v>
      </c>
      <c r="N80" s="253">
        <f>+'Tabela III'!M119</f>
        <v>0</v>
      </c>
      <c r="O80" s="253" t="str">
        <f>+'Tabela III'!N119</f>
        <v/>
      </c>
      <c r="P80" s="253" t="str">
        <f>+'Tabela III'!O119</f>
        <v/>
      </c>
      <c r="Q80" s="253" t="str">
        <f>+'Tabela III'!P119</f>
        <v/>
      </c>
      <c r="R80" s="253" t="str">
        <f>+'Tabela III'!Q119</f>
        <v/>
      </c>
      <c r="S80" s="253" t="str">
        <f>+'Tabela III'!R119</f>
        <v/>
      </c>
      <c r="T80" s="115"/>
      <c r="U80" s="115"/>
      <c r="V80" s="115"/>
    </row>
    <row r="81" spans="1:22" s="217" customFormat="1" ht="15.05" customHeight="1" x14ac:dyDescent="0.3">
      <c r="A81" s="405">
        <f>+'Tabela I'!$K$2</f>
        <v>0</v>
      </c>
      <c r="B81" s="405">
        <f>+'Tabela I'!$K$1</f>
        <v>2020</v>
      </c>
      <c r="C81" s="253" t="str">
        <f>+'Tabela III'!B126</f>
        <v>Ime i prezime</v>
      </c>
      <c r="D81" s="253">
        <f>+'Tabela III'!C126</f>
        <v>0</v>
      </c>
      <c r="E81" s="253">
        <f>+'Tabela III'!D126</f>
        <v>0</v>
      </c>
      <c r="F81" s="253">
        <f>+'Tabela III'!E126</f>
        <v>0</v>
      </c>
      <c r="G81" s="253">
        <f>+'Tabela III'!F126</f>
        <v>0</v>
      </c>
      <c r="H81" s="253">
        <f>+'Tabela III'!G126</f>
        <v>0</v>
      </c>
      <c r="I81" s="253">
        <f>+'Tabela III'!H126</f>
        <v>0</v>
      </c>
      <c r="J81" s="253">
        <f>+'Tabela III'!I126</f>
        <v>0</v>
      </c>
      <c r="K81" s="253">
        <f>+'Tabela III'!J126</f>
        <v>0</v>
      </c>
      <c r="L81" s="253">
        <f>+'Tabela III'!K126</f>
        <v>0</v>
      </c>
      <c r="M81" s="253">
        <f>+'Tabela III'!L126</f>
        <v>0</v>
      </c>
      <c r="N81" s="253">
        <f>+'Tabela III'!M126</f>
        <v>0</v>
      </c>
      <c r="O81" s="253" t="str">
        <f>+'Tabela III'!N126</f>
        <v/>
      </c>
      <c r="P81" s="253" t="str">
        <f>+'Tabela III'!O126</f>
        <v/>
      </c>
      <c r="Q81" s="253" t="str">
        <f>+'Tabela III'!P126</f>
        <v/>
      </c>
      <c r="R81" s="253" t="str">
        <f>+'Tabela III'!Q126</f>
        <v/>
      </c>
      <c r="S81" s="253" t="str">
        <f>+'Tabela III'!R126</f>
        <v/>
      </c>
      <c r="T81" s="115"/>
      <c r="U81" s="115"/>
      <c r="V81" s="115"/>
    </row>
    <row r="82" spans="1:22" s="217" customFormat="1" ht="15.05" customHeight="1" x14ac:dyDescent="0.3">
      <c r="A82" s="405">
        <f>+'Tabela I'!$K$2</f>
        <v>0</v>
      </c>
      <c r="B82" s="405">
        <f>+'Tabela I'!$K$1</f>
        <v>2020</v>
      </c>
      <c r="C82" s="253" t="str">
        <f>+'Tabela III'!B133</f>
        <v>Ime i prezime</v>
      </c>
      <c r="D82" s="253">
        <f>+'Tabela III'!C133</f>
        <v>0</v>
      </c>
      <c r="E82" s="253">
        <f>+'Tabela III'!D133</f>
        <v>0</v>
      </c>
      <c r="F82" s="253">
        <f>+'Tabela III'!E133</f>
        <v>0</v>
      </c>
      <c r="G82" s="253">
        <f>+'Tabela III'!F133</f>
        <v>0</v>
      </c>
      <c r="H82" s="253">
        <f>+'Tabela III'!G133</f>
        <v>0</v>
      </c>
      <c r="I82" s="253">
        <f>+'Tabela III'!H133</f>
        <v>0</v>
      </c>
      <c r="J82" s="253">
        <f>+'Tabela III'!I133</f>
        <v>0</v>
      </c>
      <c r="K82" s="253">
        <f>+'Tabela III'!J133</f>
        <v>0</v>
      </c>
      <c r="L82" s="253">
        <f>+'Tabela III'!K133</f>
        <v>0</v>
      </c>
      <c r="M82" s="253">
        <f>+'Tabela III'!L133</f>
        <v>0</v>
      </c>
      <c r="N82" s="253">
        <f>+'Tabela III'!M133</f>
        <v>0</v>
      </c>
      <c r="O82" s="253" t="str">
        <f>+'Tabela III'!N133</f>
        <v/>
      </c>
      <c r="P82" s="253" t="str">
        <f>+'Tabela III'!O133</f>
        <v/>
      </c>
      <c r="Q82" s="253" t="str">
        <f>+'Tabela III'!P133</f>
        <v/>
      </c>
      <c r="R82" s="253" t="str">
        <f>+'Tabela III'!Q133</f>
        <v/>
      </c>
      <c r="S82" s="253" t="str">
        <f>+'Tabela III'!R133</f>
        <v/>
      </c>
      <c r="T82" s="115"/>
      <c r="U82" s="115"/>
      <c r="V82" s="115"/>
    </row>
    <row r="83" spans="1:22" s="217" customFormat="1" ht="15.05" customHeight="1" x14ac:dyDescent="0.3">
      <c r="A83" s="405">
        <f>+'Tabela I'!$K$2</f>
        <v>0</v>
      </c>
      <c r="B83" s="405">
        <f>+'Tabela I'!$K$1</f>
        <v>2020</v>
      </c>
      <c r="C83" s="253" t="str">
        <f>+'Tabela III'!B140</f>
        <v>Ime i prezime</v>
      </c>
      <c r="D83" s="253">
        <f>+'Tabela III'!C140</f>
        <v>0</v>
      </c>
      <c r="E83" s="253">
        <f>+'Tabela III'!D140</f>
        <v>0</v>
      </c>
      <c r="F83" s="253">
        <f>+'Tabela III'!E140</f>
        <v>0</v>
      </c>
      <c r="G83" s="253">
        <f>+'Tabela III'!F140</f>
        <v>0</v>
      </c>
      <c r="H83" s="253">
        <f>+'Tabela III'!G140</f>
        <v>0</v>
      </c>
      <c r="I83" s="253">
        <f>+'Tabela III'!H140</f>
        <v>0</v>
      </c>
      <c r="J83" s="253">
        <f>+'Tabela III'!I140</f>
        <v>0</v>
      </c>
      <c r="K83" s="253">
        <f>+'Tabela III'!J140</f>
        <v>0</v>
      </c>
      <c r="L83" s="253">
        <f>+'Tabela III'!K140</f>
        <v>0</v>
      </c>
      <c r="M83" s="253">
        <f>+'Tabela III'!L140</f>
        <v>0</v>
      </c>
      <c r="N83" s="253">
        <f>+'Tabela III'!M140</f>
        <v>0</v>
      </c>
      <c r="O83" s="253" t="str">
        <f>+'Tabela III'!N140</f>
        <v/>
      </c>
      <c r="P83" s="253" t="str">
        <f>+'Tabela III'!O140</f>
        <v/>
      </c>
      <c r="Q83" s="253" t="str">
        <f>+'Tabela III'!P140</f>
        <v/>
      </c>
      <c r="R83" s="253" t="str">
        <f>+'Tabela III'!Q140</f>
        <v/>
      </c>
      <c r="S83" s="253" t="str">
        <f>+'Tabela III'!R140</f>
        <v/>
      </c>
      <c r="T83" s="115"/>
      <c r="U83" s="115"/>
      <c r="V83" s="115"/>
    </row>
    <row r="84" spans="1:22" s="217" customFormat="1" ht="15.05" customHeight="1" x14ac:dyDescent="0.3">
      <c r="A84" s="405">
        <f>+'Tabela I'!$K$2</f>
        <v>0</v>
      </c>
      <c r="B84" s="405">
        <f>+'Tabela I'!$K$1</f>
        <v>2020</v>
      </c>
      <c r="C84" s="253" t="str">
        <f>+'Tabela III'!B147</f>
        <v>Ime i prezime</v>
      </c>
      <c r="D84" s="253">
        <f>+'Tabela III'!C147</f>
        <v>0</v>
      </c>
      <c r="E84" s="253">
        <f>+'Tabela III'!D147</f>
        <v>0</v>
      </c>
      <c r="F84" s="253">
        <f>+'Tabela III'!E147</f>
        <v>0</v>
      </c>
      <c r="G84" s="253">
        <f>+'Tabela III'!F147</f>
        <v>0</v>
      </c>
      <c r="H84" s="253">
        <f>+'Tabela III'!G147</f>
        <v>0</v>
      </c>
      <c r="I84" s="253">
        <f>+'Tabela III'!H147</f>
        <v>0</v>
      </c>
      <c r="J84" s="253">
        <f>+'Tabela III'!I147</f>
        <v>0</v>
      </c>
      <c r="K84" s="253">
        <f>+'Tabela III'!J147</f>
        <v>0</v>
      </c>
      <c r="L84" s="253">
        <f>+'Tabela III'!K147</f>
        <v>0</v>
      </c>
      <c r="M84" s="253">
        <f>+'Tabela III'!L147</f>
        <v>0</v>
      </c>
      <c r="N84" s="253">
        <f>+'Tabela III'!M147</f>
        <v>0</v>
      </c>
      <c r="O84" s="253" t="str">
        <f>+'Tabela III'!N147</f>
        <v/>
      </c>
      <c r="P84" s="253" t="str">
        <f>+'Tabela III'!O147</f>
        <v/>
      </c>
      <c r="Q84" s="253" t="str">
        <f>+'Tabela III'!P147</f>
        <v/>
      </c>
      <c r="R84" s="253" t="str">
        <f>+'Tabela III'!Q147</f>
        <v/>
      </c>
      <c r="S84" s="253" t="str">
        <f>+'Tabela III'!R147</f>
        <v/>
      </c>
      <c r="T84" s="115"/>
      <c r="U84" s="115"/>
      <c r="V84" s="115"/>
    </row>
    <row r="85" spans="1:22" s="217" customFormat="1" ht="15.05" customHeight="1" x14ac:dyDescent="0.3">
      <c r="A85" s="405">
        <f>+'Tabela I'!$K$2</f>
        <v>0</v>
      </c>
      <c r="B85" s="405">
        <f>+'Tabela I'!$K$1</f>
        <v>2020</v>
      </c>
      <c r="C85" s="253" t="str">
        <f>+'Tabela III'!B154</f>
        <v>Ime i prezime</v>
      </c>
      <c r="D85" s="253">
        <f>+'Tabela III'!C154</f>
        <v>0</v>
      </c>
      <c r="E85" s="253">
        <f>+'Tabela III'!D154</f>
        <v>0</v>
      </c>
      <c r="F85" s="253">
        <f>+'Tabela III'!E154</f>
        <v>0</v>
      </c>
      <c r="G85" s="253">
        <f>+'Tabela III'!F154</f>
        <v>0</v>
      </c>
      <c r="H85" s="253">
        <f>+'Tabela III'!G154</f>
        <v>0</v>
      </c>
      <c r="I85" s="253">
        <f>+'Tabela III'!H154</f>
        <v>0</v>
      </c>
      <c r="J85" s="253">
        <f>+'Tabela III'!I154</f>
        <v>0</v>
      </c>
      <c r="K85" s="253">
        <f>+'Tabela III'!J154</f>
        <v>0</v>
      </c>
      <c r="L85" s="253">
        <f>+'Tabela III'!K154</f>
        <v>0</v>
      </c>
      <c r="M85" s="253">
        <f>+'Tabela III'!L154</f>
        <v>0</v>
      </c>
      <c r="N85" s="253">
        <f>+'Tabela III'!M154</f>
        <v>0</v>
      </c>
      <c r="O85" s="253" t="str">
        <f>+'Tabela III'!N154</f>
        <v/>
      </c>
      <c r="P85" s="253" t="str">
        <f>+'Tabela III'!O154</f>
        <v/>
      </c>
      <c r="Q85" s="253" t="str">
        <f>+'Tabela III'!P154</f>
        <v/>
      </c>
      <c r="R85" s="253" t="str">
        <f>+'Tabela III'!Q154</f>
        <v/>
      </c>
      <c r="S85" s="253" t="str">
        <f>+'Tabela III'!R154</f>
        <v/>
      </c>
      <c r="T85" s="115"/>
      <c r="U85" s="115"/>
      <c r="V85" s="115"/>
    </row>
    <row r="86" spans="1:22" s="217" customFormat="1" ht="15.05" customHeight="1" x14ac:dyDescent="0.3">
      <c r="A86" s="405">
        <f>+'Tabela I'!$K$2</f>
        <v>0</v>
      </c>
      <c r="B86" s="405">
        <f>+'Tabela I'!$K$1</f>
        <v>2020</v>
      </c>
      <c r="C86" s="253" t="str">
        <f>+'Tabela III'!B161</f>
        <v>Ime i prezime</v>
      </c>
      <c r="D86" s="253">
        <f>+'Tabela III'!C161</f>
        <v>0</v>
      </c>
      <c r="E86" s="253">
        <f>+'Tabela III'!D161</f>
        <v>0</v>
      </c>
      <c r="F86" s="253">
        <f>+'Tabela III'!E161</f>
        <v>0</v>
      </c>
      <c r="G86" s="253">
        <f>+'Tabela III'!F161</f>
        <v>0</v>
      </c>
      <c r="H86" s="253">
        <f>+'Tabela III'!G161</f>
        <v>0</v>
      </c>
      <c r="I86" s="253">
        <f>+'Tabela III'!H161</f>
        <v>0</v>
      </c>
      <c r="J86" s="253">
        <f>+'Tabela III'!I161</f>
        <v>0</v>
      </c>
      <c r="K86" s="253">
        <f>+'Tabela III'!J161</f>
        <v>0</v>
      </c>
      <c r="L86" s="253">
        <f>+'Tabela III'!K161</f>
        <v>0</v>
      </c>
      <c r="M86" s="253">
        <f>+'Tabela III'!L161</f>
        <v>0</v>
      </c>
      <c r="N86" s="253">
        <f>+'Tabela III'!M161</f>
        <v>0</v>
      </c>
      <c r="O86" s="253" t="str">
        <f>+'Tabela III'!N161</f>
        <v/>
      </c>
      <c r="P86" s="253" t="str">
        <f>+'Tabela III'!O161</f>
        <v/>
      </c>
      <c r="Q86" s="253" t="str">
        <f>+'Tabela III'!P161</f>
        <v/>
      </c>
      <c r="R86" s="253" t="str">
        <f>+'Tabela III'!Q161</f>
        <v/>
      </c>
      <c r="S86" s="253" t="str">
        <f>+'Tabela III'!R161</f>
        <v/>
      </c>
      <c r="T86" s="115"/>
      <c r="U86" s="115"/>
      <c r="V86" s="115"/>
    </row>
    <row r="87" spans="1:22" s="217" customFormat="1" ht="15.05" customHeight="1" x14ac:dyDescent="0.3">
      <c r="A87" s="405">
        <f>+'Tabela I'!$K$2</f>
        <v>0</v>
      </c>
      <c r="B87" s="405">
        <f>+'Tabela I'!$K$1</f>
        <v>2020</v>
      </c>
      <c r="C87" s="253" t="str">
        <f>+'Tabela III'!B168</f>
        <v>Ime i prezime</v>
      </c>
      <c r="D87" s="253">
        <f>+'Tabela III'!C168</f>
        <v>0</v>
      </c>
      <c r="E87" s="253">
        <f>+'Tabela III'!D168</f>
        <v>0</v>
      </c>
      <c r="F87" s="253">
        <f>+'Tabela III'!E168</f>
        <v>0</v>
      </c>
      <c r="G87" s="253">
        <f>+'Tabela III'!F168</f>
        <v>0</v>
      </c>
      <c r="H87" s="253">
        <f>+'Tabela III'!G168</f>
        <v>0</v>
      </c>
      <c r="I87" s="253">
        <f>+'Tabela III'!H168</f>
        <v>0</v>
      </c>
      <c r="J87" s="253">
        <f>+'Tabela III'!I168</f>
        <v>0</v>
      </c>
      <c r="K87" s="253">
        <f>+'Tabela III'!J168</f>
        <v>0</v>
      </c>
      <c r="L87" s="253">
        <f>+'Tabela III'!K168</f>
        <v>0</v>
      </c>
      <c r="M87" s="253">
        <f>+'Tabela III'!L168</f>
        <v>0</v>
      </c>
      <c r="N87" s="253">
        <f>+'Tabela III'!M168</f>
        <v>0</v>
      </c>
      <c r="O87" s="253" t="str">
        <f>+'Tabela III'!N168</f>
        <v/>
      </c>
      <c r="P87" s="253" t="str">
        <f>+'Tabela III'!O168</f>
        <v/>
      </c>
      <c r="Q87" s="253" t="str">
        <f>+'Tabela III'!P168</f>
        <v/>
      </c>
      <c r="R87" s="253" t="str">
        <f>+'Tabela III'!Q168</f>
        <v/>
      </c>
      <c r="S87" s="253" t="str">
        <f>+'Tabela III'!R168</f>
        <v/>
      </c>
      <c r="T87" s="115"/>
      <c r="U87" s="115"/>
      <c r="V87" s="115"/>
    </row>
    <row r="88" spans="1:22" s="217" customFormat="1" ht="15.05" customHeight="1" x14ac:dyDescent="0.3">
      <c r="A88" s="405">
        <f>+'Tabela I'!$K$2</f>
        <v>0</v>
      </c>
      <c r="B88" s="405">
        <f>+'Tabela I'!$K$1</f>
        <v>2020</v>
      </c>
      <c r="C88" s="253" t="str">
        <f>+'Tabela III'!B175</f>
        <v>Ime i prezime</v>
      </c>
      <c r="D88" s="253">
        <f>+'Tabela III'!C175</f>
        <v>0</v>
      </c>
      <c r="E88" s="253">
        <f>+'Tabela III'!D175</f>
        <v>0</v>
      </c>
      <c r="F88" s="253">
        <f>+'Tabela III'!E175</f>
        <v>0</v>
      </c>
      <c r="G88" s="253">
        <f>+'Tabela III'!F175</f>
        <v>0</v>
      </c>
      <c r="H88" s="253">
        <f>+'Tabela III'!G175</f>
        <v>0</v>
      </c>
      <c r="I88" s="253">
        <f>+'Tabela III'!H175</f>
        <v>0</v>
      </c>
      <c r="J88" s="253">
        <f>+'Tabela III'!I175</f>
        <v>0</v>
      </c>
      <c r="K88" s="253">
        <f>+'Tabela III'!J175</f>
        <v>0</v>
      </c>
      <c r="L88" s="253">
        <f>+'Tabela III'!K175</f>
        <v>0</v>
      </c>
      <c r="M88" s="253">
        <f>+'Tabela III'!L175</f>
        <v>0</v>
      </c>
      <c r="N88" s="253">
        <f>+'Tabela III'!M175</f>
        <v>0</v>
      </c>
      <c r="O88" s="253" t="str">
        <f>+'Tabela III'!N175</f>
        <v/>
      </c>
      <c r="P88" s="253" t="str">
        <f>+'Tabela III'!O175</f>
        <v/>
      </c>
      <c r="Q88" s="253" t="str">
        <f>+'Tabela III'!P175</f>
        <v/>
      </c>
      <c r="R88" s="253" t="str">
        <f>+'Tabela III'!Q175</f>
        <v/>
      </c>
      <c r="S88" s="253" t="str">
        <f>+'Tabela III'!R175</f>
        <v/>
      </c>
      <c r="T88" s="115"/>
      <c r="U88" s="115"/>
      <c r="V88" s="115"/>
    </row>
    <row r="89" spans="1:22" s="217" customFormat="1" ht="15.05" customHeight="1" x14ac:dyDescent="0.3">
      <c r="A89" s="405">
        <f>+'Tabela I'!$K$2</f>
        <v>0</v>
      </c>
      <c r="B89" s="405">
        <f>+'Tabela I'!$K$1</f>
        <v>2020</v>
      </c>
      <c r="C89" s="253" t="str">
        <f>+'Tabela III'!B182</f>
        <v>Ime i prezime</v>
      </c>
      <c r="D89" s="253">
        <f>+'Tabela III'!C182</f>
        <v>0</v>
      </c>
      <c r="E89" s="253">
        <f>+'Tabela III'!D182</f>
        <v>0</v>
      </c>
      <c r="F89" s="253">
        <f>+'Tabela III'!E182</f>
        <v>0</v>
      </c>
      <c r="G89" s="253">
        <f>+'Tabela III'!F182</f>
        <v>0</v>
      </c>
      <c r="H89" s="253">
        <f>+'Tabela III'!G182</f>
        <v>0</v>
      </c>
      <c r="I89" s="253">
        <f>+'Tabela III'!H182</f>
        <v>0</v>
      </c>
      <c r="J89" s="253">
        <f>+'Tabela III'!I182</f>
        <v>0</v>
      </c>
      <c r="K89" s="253">
        <f>+'Tabela III'!J182</f>
        <v>0</v>
      </c>
      <c r="L89" s="253">
        <f>+'Tabela III'!K182</f>
        <v>0</v>
      </c>
      <c r="M89" s="253">
        <f>+'Tabela III'!L182</f>
        <v>0</v>
      </c>
      <c r="N89" s="253">
        <f>+'Tabela III'!M182</f>
        <v>0</v>
      </c>
      <c r="O89" s="253" t="str">
        <f>+'Tabela III'!N182</f>
        <v/>
      </c>
      <c r="P89" s="253" t="str">
        <f>+'Tabela III'!O182</f>
        <v/>
      </c>
      <c r="Q89" s="253" t="str">
        <f>+'Tabela III'!P182</f>
        <v/>
      </c>
      <c r="R89" s="253" t="str">
        <f>+'Tabela III'!Q182</f>
        <v/>
      </c>
      <c r="S89" s="253" t="str">
        <f>+'Tabela III'!R182</f>
        <v/>
      </c>
      <c r="T89" s="115"/>
      <c r="U89" s="115"/>
      <c r="V89" s="115"/>
    </row>
    <row r="90" spans="1:22" s="217" customFormat="1" ht="15.05" customHeight="1" x14ac:dyDescent="0.3">
      <c r="A90" s="405">
        <f>+'Tabela I'!$K$2</f>
        <v>0</v>
      </c>
      <c r="B90" s="405">
        <f>+'Tabela I'!$K$1</f>
        <v>2020</v>
      </c>
      <c r="C90" s="253" t="str">
        <f>+'Tabela III'!B189</f>
        <v>Ime i prezime</v>
      </c>
      <c r="D90" s="253">
        <f>+'Tabela III'!C189</f>
        <v>0</v>
      </c>
      <c r="E90" s="253">
        <f>+'Tabela III'!D189</f>
        <v>0</v>
      </c>
      <c r="F90" s="253">
        <f>+'Tabela III'!E189</f>
        <v>0</v>
      </c>
      <c r="G90" s="253">
        <f>+'Tabela III'!F189</f>
        <v>0</v>
      </c>
      <c r="H90" s="253">
        <f>+'Tabela III'!G189</f>
        <v>0</v>
      </c>
      <c r="I90" s="253">
        <f>+'Tabela III'!H189</f>
        <v>0</v>
      </c>
      <c r="J90" s="253">
        <f>+'Tabela III'!I189</f>
        <v>0</v>
      </c>
      <c r="K90" s="253">
        <f>+'Tabela III'!J189</f>
        <v>0</v>
      </c>
      <c r="L90" s="253">
        <f>+'Tabela III'!K189</f>
        <v>0</v>
      </c>
      <c r="M90" s="253">
        <f>+'Tabela III'!L189</f>
        <v>0</v>
      </c>
      <c r="N90" s="253">
        <f>+'Tabela III'!M189</f>
        <v>0</v>
      </c>
      <c r="O90" s="253" t="str">
        <f>+'Tabela III'!N189</f>
        <v/>
      </c>
      <c r="P90" s="253" t="str">
        <f>+'Tabela III'!O189</f>
        <v/>
      </c>
      <c r="Q90" s="253" t="str">
        <f>+'Tabela III'!P189</f>
        <v/>
      </c>
      <c r="R90" s="253" t="str">
        <f>+'Tabela III'!Q189</f>
        <v/>
      </c>
      <c r="S90" s="253" t="str">
        <f>+'Tabela III'!R189</f>
        <v/>
      </c>
      <c r="T90" s="115"/>
      <c r="U90" s="115"/>
      <c r="V90" s="115"/>
    </row>
    <row r="91" spans="1:22" s="217" customFormat="1" ht="15.05" customHeight="1" x14ac:dyDescent="0.3">
      <c r="A91" s="405">
        <f>+'Tabela I'!$K$2</f>
        <v>0</v>
      </c>
      <c r="B91" s="405">
        <f>+'Tabela I'!$K$1</f>
        <v>2020</v>
      </c>
      <c r="C91" s="253" t="str">
        <f>+'Tabela III'!B196</f>
        <v>Ime i prezime</v>
      </c>
      <c r="D91" s="253">
        <f>+'Tabela III'!C196</f>
        <v>0</v>
      </c>
      <c r="E91" s="253">
        <f>+'Tabela III'!D196</f>
        <v>0</v>
      </c>
      <c r="F91" s="253">
        <f>+'Tabela III'!E196</f>
        <v>0</v>
      </c>
      <c r="G91" s="253">
        <f>+'Tabela III'!F196</f>
        <v>0</v>
      </c>
      <c r="H91" s="253">
        <f>+'Tabela III'!G196</f>
        <v>0</v>
      </c>
      <c r="I91" s="253">
        <f>+'Tabela III'!H196</f>
        <v>0</v>
      </c>
      <c r="J91" s="253">
        <f>+'Tabela III'!I196</f>
        <v>0</v>
      </c>
      <c r="K91" s="253">
        <f>+'Tabela III'!J196</f>
        <v>0</v>
      </c>
      <c r="L91" s="253">
        <f>+'Tabela III'!K196</f>
        <v>0</v>
      </c>
      <c r="M91" s="253">
        <f>+'Tabela III'!L196</f>
        <v>0</v>
      </c>
      <c r="N91" s="253">
        <f>+'Tabela III'!M196</f>
        <v>0</v>
      </c>
      <c r="O91" s="253" t="str">
        <f>+'Tabela III'!N196</f>
        <v/>
      </c>
      <c r="P91" s="253" t="str">
        <f>+'Tabela III'!O196</f>
        <v/>
      </c>
      <c r="Q91" s="253" t="str">
        <f>+'Tabela III'!P196</f>
        <v/>
      </c>
      <c r="R91" s="253" t="str">
        <f>+'Tabela III'!Q196</f>
        <v/>
      </c>
      <c r="S91" s="253" t="str">
        <f>+'Tabela III'!R196</f>
        <v/>
      </c>
      <c r="T91" s="115"/>
      <c r="U91" s="115"/>
      <c r="V91" s="115"/>
    </row>
    <row r="92" spans="1:22" s="217" customFormat="1" ht="15.05" customHeight="1" x14ac:dyDescent="0.3">
      <c r="A92" s="405">
        <f>+'Tabela I'!$K$2</f>
        <v>0</v>
      </c>
      <c r="B92" s="405">
        <f>+'Tabela I'!$K$1</f>
        <v>2020</v>
      </c>
      <c r="C92" s="253" t="str">
        <f>+'Tabela III'!B203</f>
        <v>Ime i prezime</v>
      </c>
      <c r="D92" s="253">
        <f>+'Tabela III'!C203</f>
        <v>0</v>
      </c>
      <c r="E92" s="253">
        <f>+'Tabela III'!D203</f>
        <v>0</v>
      </c>
      <c r="F92" s="253">
        <f>+'Tabela III'!E203</f>
        <v>0</v>
      </c>
      <c r="G92" s="253">
        <f>+'Tabela III'!F203</f>
        <v>0</v>
      </c>
      <c r="H92" s="253">
        <f>+'Tabela III'!G203</f>
        <v>0</v>
      </c>
      <c r="I92" s="253">
        <f>+'Tabela III'!H203</f>
        <v>0</v>
      </c>
      <c r="J92" s="253">
        <f>+'Tabela III'!I203</f>
        <v>0</v>
      </c>
      <c r="K92" s="253">
        <f>+'Tabela III'!J203</f>
        <v>0</v>
      </c>
      <c r="L92" s="253">
        <f>+'Tabela III'!K203</f>
        <v>0</v>
      </c>
      <c r="M92" s="253">
        <f>+'Tabela III'!L203</f>
        <v>0</v>
      </c>
      <c r="N92" s="253">
        <f>+'Tabela III'!M203</f>
        <v>0</v>
      </c>
      <c r="O92" s="253" t="str">
        <f>+'Tabela III'!N203</f>
        <v/>
      </c>
      <c r="P92" s="253" t="str">
        <f>+'Tabela III'!O203</f>
        <v/>
      </c>
      <c r="Q92" s="253" t="str">
        <f>+'Tabela III'!P203</f>
        <v/>
      </c>
      <c r="R92" s="253" t="str">
        <f>+'Tabela III'!Q203</f>
        <v/>
      </c>
      <c r="S92" s="253" t="str">
        <f>+'Tabela III'!R203</f>
        <v/>
      </c>
      <c r="T92" s="115"/>
      <c r="U92" s="115"/>
      <c r="V92" s="115"/>
    </row>
    <row r="93" spans="1:22" s="217" customFormat="1" ht="15.05" customHeight="1" x14ac:dyDescent="0.3">
      <c r="A93" s="405">
        <f>+'Tabela I'!$K$2</f>
        <v>0</v>
      </c>
      <c r="B93" s="405">
        <f>+'Tabela I'!$K$1</f>
        <v>2020</v>
      </c>
      <c r="C93" s="253" t="str">
        <f>+'Tabela III'!B210</f>
        <v>Ime i prezime</v>
      </c>
      <c r="D93" s="253">
        <f>+'Tabela III'!C210</f>
        <v>0</v>
      </c>
      <c r="E93" s="253">
        <f>+'Tabela III'!D210</f>
        <v>0</v>
      </c>
      <c r="F93" s="253">
        <f>+'Tabela III'!E210</f>
        <v>0</v>
      </c>
      <c r="G93" s="253">
        <f>+'Tabela III'!F210</f>
        <v>0</v>
      </c>
      <c r="H93" s="253">
        <f>+'Tabela III'!G210</f>
        <v>0</v>
      </c>
      <c r="I93" s="253">
        <f>+'Tabela III'!H210</f>
        <v>0</v>
      </c>
      <c r="J93" s="253">
        <f>+'Tabela III'!I210</f>
        <v>0</v>
      </c>
      <c r="K93" s="253">
        <f>+'Tabela III'!J210</f>
        <v>0</v>
      </c>
      <c r="L93" s="253">
        <f>+'Tabela III'!K210</f>
        <v>0</v>
      </c>
      <c r="M93" s="253">
        <f>+'Tabela III'!L210</f>
        <v>0</v>
      </c>
      <c r="N93" s="253">
        <f>+'Tabela III'!M210</f>
        <v>0</v>
      </c>
      <c r="O93" s="253" t="str">
        <f>+'Tabela III'!N210</f>
        <v/>
      </c>
      <c r="P93" s="253" t="str">
        <f>+'Tabela III'!O210</f>
        <v/>
      </c>
      <c r="Q93" s="253" t="str">
        <f>+'Tabela III'!P210</f>
        <v/>
      </c>
      <c r="R93" s="253" t="str">
        <f>+'Tabela III'!Q210</f>
        <v/>
      </c>
      <c r="S93" s="253" t="str">
        <f>+'Tabela III'!R210</f>
        <v/>
      </c>
      <c r="T93" s="115"/>
      <c r="U93" s="115"/>
      <c r="V93" s="115"/>
    </row>
    <row r="94" spans="1:22" s="217" customFormat="1" ht="15.05" customHeight="1" x14ac:dyDescent="0.3">
      <c r="A94" s="405">
        <f>+'Tabela I'!$K$2</f>
        <v>0</v>
      </c>
      <c r="B94" s="405">
        <f>+'Tabela I'!$K$1</f>
        <v>2020</v>
      </c>
      <c r="C94" s="253" t="str">
        <f>+'Tabela III'!B217</f>
        <v>Ime i prezime</v>
      </c>
      <c r="D94" s="253">
        <f>+'Tabela III'!C217</f>
        <v>0</v>
      </c>
      <c r="E94" s="253">
        <f>+'Tabela III'!D217</f>
        <v>0</v>
      </c>
      <c r="F94" s="253">
        <f>+'Tabela III'!E217</f>
        <v>0</v>
      </c>
      <c r="G94" s="253">
        <f>+'Tabela III'!F217</f>
        <v>0</v>
      </c>
      <c r="H94" s="253">
        <f>+'Tabela III'!G217</f>
        <v>0</v>
      </c>
      <c r="I94" s="253">
        <f>+'Tabela III'!H217</f>
        <v>0</v>
      </c>
      <c r="J94" s="253">
        <f>+'Tabela III'!I217</f>
        <v>0</v>
      </c>
      <c r="K94" s="253">
        <f>+'Tabela III'!J217</f>
        <v>0</v>
      </c>
      <c r="L94" s="253">
        <f>+'Tabela III'!K217</f>
        <v>0</v>
      </c>
      <c r="M94" s="253">
        <f>+'Tabela III'!L217</f>
        <v>0</v>
      </c>
      <c r="N94" s="253">
        <f>+'Tabela III'!M217</f>
        <v>0</v>
      </c>
      <c r="O94" s="253" t="str">
        <f>+'Tabela III'!N217</f>
        <v/>
      </c>
      <c r="P94" s="253" t="str">
        <f>+'Tabela III'!O217</f>
        <v/>
      </c>
      <c r="Q94" s="253" t="str">
        <f>+'Tabela III'!P217</f>
        <v/>
      </c>
      <c r="R94" s="253" t="str">
        <f>+'Tabela III'!Q217</f>
        <v/>
      </c>
      <c r="S94" s="253" t="str">
        <f>+'Tabela III'!R217</f>
        <v/>
      </c>
      <c r="T94" s="115"/>
      <c r="U94" s="115"/>
      <c r="V94" s="115"/>
    </row>
    <row r="95" spans="1:22" s="217" customFormat="1" ht="15.05" customHeight="1" x14ac:dyDescent="0.3">
      <c r="A95" s="405">
        <f>+'Tabela I'!$K$2</f>
        <v>0</v>
      </c>
      <c r="B95" s="405">
        <f>+'Tabela I'!$K$1</f>
        <v>2020</v>
      </c>
      <c r="C95" s="253" t="str">
        <f>+'Tabela III'!B224</f>
        <v>Ime i prezime</v>
      </c>
      <c r="D95" s="253">
        <f>+'Tabela III'!C224</f>
        <v>0</v>
      </c>
      <c r="E95" s="253">
        <f>+'Tabela III'!D224</f>
        <v>0</v>
      </c>
      <c r="F95" s="253">
        <f>+'Tabela III'!E224</f>
        <v>0</v>
      </c>
      <c r="G95" s="253">
        <f>+'Tabela III'!F224</f>
        <v>0</v>
      </c>
      <c r="H95" s="253">
        <f>+'Tabela III'!G224</f>
        <v>0</v>
      </c>
      <c r="I95" s="253">
        <f>+'Tabela III'!H224</f>
        <v>0</v>
      </c>
      <c r="J95" s="253">
        <f>+'Tabela III'!I224</f>
        <v>0</v>
      </c>
      <c r="K95" s="253">
        <f>+'Tabela III'!J224</f>
        <v>0</v>
      </c>
      <c r="L95" s="253">
        <f>+'Tabela III'!K224</f>
        <v>0</v>
      </c>
      <c r="M95" s="253">
        <f>+'Tabela III'!L224</f>
        <v>0</v>
      </c>
      <c r="N95" s="253">
        <f>+'Tabela III'!M224</f>
        <v>0</v>
      </c>
      <c r="O95" s="253" t="str">
        <f>+'Tabela III'!N224</f>
        <v/>
      </c>
      <c r="P95" s="253" t="str">
        <f>+'Tabela III'!O224</f>
        <v/>
      </c>
      <c r="Q95" s="253" t="str">
        <f>+'Tabela III'!P224</f>
        <v/>
      </c>
      <c r="R95" s="253" t="str">
        <f>+'Tabela III'!Q224</f>
        <v/>
      </c>
      <c r="S95" s="253" t="str">
        <f>+'Tabela III'!R224</f>
        <v/>
      </c>
      <c r="T95" s="115"/>
      <c r="U95" s="115"/>
      <c r="V95" s="115"/>
    </row>
    <row r="96" spans="1:22" s="217" customFormat="1" x14ac:dyDescent="0.3">
      <c r="B96" s="115"/>
      <c r="C96" s="115"/>
      <c r="D96" s="115"/>
      <c r="E96" s="115"/>
      <c r="F96" s="115"/>
      <c r="G96" s="115"/>
      <c r="H96" s="115"/>
      <c r="I96" s="115"/>
      <c r="J96" s="115"/>
      <c r="K96" s="115"/>
      <c r="L96" s="115"/>
      <c r="M96" s="115"/>
      <c r="N96" s="115"/>
      <c r="P96" s="115"/>
      <c r="R96" s="115"/>
      <c r="S96" s="220"/>
      <c r="T96" s="115"/>
      <c r="U96" s="115"/>
      <c r="V96" s="115"/>
    </row>
    <row r="97" spans="2:22" s="217" customFormat="1" x14ac:dyDescent="0.3">
      <c r="B97" s="115"/>
      <c r="C97" s="115"/>
      <c r="D97" s="115"/>
      <c r="E97" s="115"/>
      <c r="F97" s="115"/>
      <c r="G97" s="115"/>
      <c r="H97" s="115"/>
      <c r="I97" s="115"/>
      <c r="J97" s="115"/>
      <c r="K97" s="115"/>
      <c r="L97" s="115"/>
      <c r="M97" s="115"/>
      <c r="N97" s="115"/>
      <c r="P97" s="115"/>
      <c r="R97" s="115"/>
      <c r="S97" s="220"/>
      <c r="T97" s="115"/>
      <c r="U97" s="115"/>
      <c r="V97" s="115"/>
    </row>
    <row r="98" spans="2:22" s="217" customFormat="1" x14ac:dyDescent="0.3">
      <c r="B98" s="115"/>
      <c r="C98" s="115"/>
      <c r="D98" s="115"/>
      <c r="E98" s="115"/>
      <c r="F98" s="115"/>
      <c r="G98" s="115"/>
      <c r="H98" s="115"/>
      <c r="I98" s="115"/>
      <c r="J98" s="115"/>
      <c r="K98" s="115"/>
      <c r="L98" s="115"/>
      <c r="M98" s="115"/>
      <c r="N98" s="115"/>
      <c r="P98" s="115"/>
      <c r="R98" s="115"/>
      <c r="S98" s="220"/>
      <c r="T98" s="115"/>
      <c r="U98" s="115"/>
      <c r="V98" s="115"/>
    </row>
    <row r="99" spans="2:22" s="217" customFormat="1" x14ac:dyDescent="0.3">
      <c r="B99" s="115"/>
      <c r="C99" s="115"/>
      <c r="D99" s="115"/>
      <c r="E99" s="115"/>
      <c r="F99" s="115"/>
      <c r="G99" s="115"/>
      <c r="H99" s="115"/>
      <c r="I99" s="115"/>
      <c r="J99" s="115"/>
      <c r="K99" s="115"/>
      <c r="L99" s="115"/>
      <c r="M99" s="115"/>
      <c r="N99" s="115"/>
      <c r="P99" s="115"/>
      <c r="R99" s="115"/>
      <c r="S99" s="220"/>
      <c r="T99" s="115"/>
      <c r="U99" s="115"/>
      <c r="V99" s="115"/>
    </row>
    <row r="100" spans="2:22" s="217" customFormat="1" x14ac:dyDescent="0.3">
      <c r="B100" s="115"/>
      <c r="C100" s="115"/>
      <c r="D100" s="115"/>
      <c r="E100" s="115"/>
      <c r="F100" s="115"/>
      <c r="G100" s="115"/>
      <c r="H100" s="115"/>
      <c r="I100" s="115"/>
      <c r="J100" s="115"/>
      <c r="K100" s="115"/>
      <c r="L100" s="115"/>
      <c r="M100" s="115"/>
      <c r="N100" s="115"/>
      <c r="P100" s="115"/>
      <c r="R100" s="115"/>
      <c r="S100" s="220"/>
      <c r="T100" s="115"/>
      <c r="U100" s="115"/>
      <c r="V100" s="115"/>
    </row>
    <row r="101" spans="2:22" s="217" customFormat="1" x14ac:dyDescent="0.3">
      <c r="B101" s="115"/>
      <c r="C101" s="115"/>
      <c r="D101" s="115"/>
      <c r="E101" s="115"/>
      <c r="F101" s="115"/>
      <c r="G101" s="115"/>
      <c r="H101" s="115"/>
      <c r="I101" s="115"/>
      <c r="J101" s="115"/>
      <c r="K101" s="115"/>
      <c r="L101" s="115"/>
      <c r="M101" s="115"/>
      <c r="N101" s="115"/>
      <c r="P101" s="115"/>
      <c r="R101" s="115"/>
      <c r="S101" s="220"/>
      <c r="T101" s="115"/>
      <c r="U101" s="115"/>
      <c r="V101" s="115"/>
    </row>
    <row r="102" spans="2:22" s="217" customFormat="1" x14ac:dyDescent="0.3">
      <c r="B102" s="115"/>
      <c r="C102" s="115"/>
      <c r="D102" s="115"/>
      <c r="E102" s="115"/>
      <c r="F102" s="115"/>
      <c r="G102" s="115"/>
      <c r="H102" s="115"/>
      <c r="I102" s="115"/>
      <c r="J102" s="115"/>
      <c r="K102" s="115"/>
      <c r="L102" s="115"/>
      <c r="M102" s="115"/>
      <c r="N102" s="115"/>
      <c r="P102" s="115"/>
      <c r="R102" s="115"/>
      <c r="S102" s="220"/>
      <c r="T102" s="115"/>
      <c r="U102" s="115"/>
      <c r="V102" s="115"/>
    </row>
    <row r="103" spans="2:22" s="217" customFormat="1" x14ac:dyDescent="0.3">
      <c r="B103" s="115"/>
      <c r="C103" s="115"/>
      <c r="D103" s="115"/>
      <c r="E103" s="115"/>
      <c r="F103" s="115"/>
      <c r="G103" s="115"/>
      <c r="H103" s="115"/>
      <c r="I103" s="115"/>
      <c r="J103" s="115"/>
      <c r="K103" s="115"/>
      <c r="L103" s="115"/>
      <c r="M103" s="115"/>
      <c r="N103" s="115"/>
      <c r="P103" s="115"/>
      <c r="R103" s="115"/>
      <c r="S103" s="220"/>
      <c r="T103" s="115"/>
      <c r="U103" s="115"/>
      <c r="V103" s="115"/>
    </row>
    <row r="104" spans="2:22" s="217" customFormat="1" x14ac:dyDescent="0.3">
      <c r="B104" s="115"/>
      <c r="C104" s="115"/>
      <c r="D104" s="115"/>
      <c r="E104" s="115"/>
      <c r="F104" s="115"/>
      <c r="G104" s="115"/>
      <c r="H104" s="115"/>
      <c r="I104" s="115"/>
      <c r="J104" s="115"/>
      <c r="K104" s="115"/>
      <c r="L104" s="115"/>
      <c r="M104" s="115"/>
      <c r="N104" s="115"/>
      <c r="P104" s="115"/>
      <c r="R104" s="115"/>
      <c r="S104" s="220"/>
      <c r="T104" s="115"/>
      <c r="U104" s="115"/>
      <c r="V104" s="115"/>
    </row>
    <row r="105" spans="2:22" s="217" customFormat="1" x14ac:dyDescent="0.3">
      <c r="B105" s="115"/>
      <c r="C105" s="115"/>
      <c r="D105" s="115"/>
      <c r="E105" s="115"/>
      <c r="F105" s="115"/>
      <c r="G105" s="115"/>
      <c r="H105" s="115"/>
      <c r="I105" s="115"/>
      <c r="J105" s="115"/>
      <c r="K105" s="115"/>
      <c r="L105" s="115"/>
      <c r="M105" s="115"/>
      <c r="N105" s="115"/>
      <c r="P105" s="115"/>
      <c r="R105" s="115"/>
      <c r="S105" s="220"/>
      <c r="T105" s="115"/>
      <c r="U105" s="115"/>
      <c r="V105" s="115"/>
    </row>
    <row r="106" spans="2:22" s="217" customFormat="1" x14ac:dyDescent="0.3">
      <c r="B106" s="115"/>
      <c r="C106" s="115"/>
      <c r="D106" s="115"/>
      <c r="E106" s="115"/>
      <c r="F106" s="115"/>
      <c r="G106" s="115"/>
      <c r="H106" s="115"/>
      <c r="I106" s="115"/>
      <c r="J106" s="115"/>
      <c r="K106" s="115"/>
      <c r="L106" s="115"/>
      <c r="M106" s="115"/>
      <c r="N106" s="115"/>
      <c r="P106" s="115"/>
      <c r="R106" s="115"/>
      <c r="S106" s="220"/>
      <c r="T106" s="115"/>
      <c r="U106" s="115"/>
      <c r="V106" s="115"/>
    </row>
    <row r="107" spans="2:22" s="217" customFormat="1" x14ac:dyDescent="0.3">
      <c r="B107" s="115"/>
      <c r="C107" s="115"/>
      <c r="D107" s="115"/>
      <c r="E107" s="115"/>
      <c r="F107" s="115"/>
      <c r="G107" s="115"/>
      <c r="H107" s="115"/>
      <c r="I107" s="115"/>
      <c r="J107" s="115"/>
      <c r="K107" s="115"/>
      <c r="L107" s="115"/>
      <c r="M107" s="115"/>
      <c r="N107" s="115"/>
      <c r="P107" s="115"/>
      <c r="R107" s="115"/>
      <c r="S107" s="220"/>
      <c r="T107" s="115"/>
      <c r="U107" s="115"/>
      <c r="V107" s="115"/>
    </row>
    <row r="108" spans="2:22" s="217" customFormat="1" x14ac:dyDescent="0.3">
      <c r="B108" s="115"/>
      <c r="C108" s="115"/>
      <c r="D108" s="115"/>
      <c r="E108" s="115"/>
      <c r="F108" s="115"/>
      <c r="G108" s="115"/>
      <c r="H108" s="115"/>
      <c r="I108" s="115"/>
      <c r="J108" s="115"/>
      <c r="K108" s="115"/>
      <c r="L108" s="115"/>
      <c r="M108" s="115"/>
      <c r="N108" s="115"/>
      <c r="P108" s="115"/>
      <c r="R108" s="115"/>
      <c r="S108" s="220"/>
      <c r="T108" s="115"/>
      <c r="U108" s="115"/>
      <c r="V108" s="115"/>
    </row>
    <row r="109" spans="2:22" s="217" customFormat="1" x14ac:dyDescent="0.3">
      <c r="B109" s="115"/>
      <c r="C109" s="115"/>
      <c r="D109" s="115"/>
      <c r="E109" s="115"/>
      <c r="F109" s="115"/>
      <c r="G109" s="115"/>
      <c r="H109" s="115"/>
      <c r="I109" s="115"/>
      <c r="J109" s="115"/>
      <c r="K109" s="115"/>
      <c r="L109" s="115"/>
      <c r="M109" s="115"/>
      <c r="N109" s="115"/>
      <c r="P109" s="115"/>
      <c r="R109" s="115"/>
      <c r="S109" s="220"/>
      <c r="T109" s="115"/>
      <c r="U109" s="115"/>
      <c r="V109" s="115"/>
    </row>
    <row r="110" spans="2:22" s="217" customFormat="1" x14ac:dyDescent="0.3">
      <c r="B110" s="115"/>
      <c r="C110" s="115"/>
      <c r="D110" s="115"/>
      <c r="E110" s="115"/>
      <c r="F110" s="115"/>
      <c r="G110" s="115"/>
      <c r="H110" s="115"/>
      <c r="I110" s="115"/>
      <c r="J110" s="115"/>
      <c r="K110" s="115"/>
      <c r="L110" s="115"/>
      <c r="M110" s="115"/>
      <c r="N110" s="115"/>
      <c r="P110" s="115"/>
      <c r="R110" s="115"/>
      <c r="S110" s="220"/>
      <c r="T110" s="115"/>
      <c r="U110" s="115"/>
      <c r="V110" s="115"/>
    </row>
    <row r="111" spans="2:22" s="217" customFormat="1" x14ac:dyDescent="0.3">
      <c r="B111" s="115"/>
      <c r="C111" s="115"/>
      <c r="D111" s="115"/>
      <c r="E111" s="115"/>
      <c r="F111" s="115"/>
      <c r="G111" s="115"/>
      <c r="H111" s="115"/>
      <c r="I111" s="115"/>
      <c r="J111" s="115"/>
      <c r="K111" s="115"/>
      <c r="L111" s="115"/>
      <c r="M111" s="115"/>
      <c r="N111" s="115"/>
      <c r="P111" s="115"/>
      <c r="R111" s="115"/>
      <c r="S111" s="220"/>
      <c r="T111" s="115"/>
      <c r="U111" s="115"/>
      <c r="V111" s="115"/>
    </row>
    <row r="112" spans="2:22" s="217" customFormat="1" x14ac:dyDescent="0.3">
      <c r="B112" s="115"/>
      <c r="C112" s="115"/>
      <c r="D112" s="115"/>
      <c r="E112" s="115"/>
      <c r="F112" s="115"/>
      <c r="G112" s="115"/>
      <c r="H112" s="115"/>
      <c r="I112" s="115"/>
      <c r="J112" s="115"/>
      <c r="K112" s="115"/>
      <c r="L112" s="115"/>
      <c r="M112" s="115"/>
      <c r="N112" s="115"/>
      <c r="P112" s="115"/>
      <c r="R112" s="115"/>
      <c r="S112" s="220"/>
      <c r="T112" s="115"/>
      <c r="U112" s="115"/>
      <c r="V112" s="115"/>
    </row>
    <row r="113" spans="2:22" s="217" customFormat="1" x14ac:dyDescent="0.3">
      <c r="B113" s="115"/>
      <c r="C113" s="115"/>
      <c r="D113" s="115"/>
      <c r="E113" s="115"/>
      <c r="F113" s="115"/>
      <c r="G113" s="115"/>
      <c r="H113" s="115"/>
      <c r="I113" s="115"/>
      <c r="J113" s="115"/>
      <c r="K113" s="115"/>
      <c r="L113" s="115"/>
      <c r="M113" s="115"/>
      <c r="N113" s="115"/>
      <c r="P113" s="115"/>
      <c r="R113" s="115"/>
      <c r="S113" s="220"/>
      <c r="T113" s="115"/>
      <c r="U113" s="115"/>
      <c r="V113" s="115"/>
    </row>
    <row r="114" spans="2:22" s="217" customFormat="1" x14ac:dyDescent="0.3">
      <c r="B114" s="115"/>
      <c r="C114" s="115"/>
      <c r="D114" s="115"/>
      <c r="E114" s="115"/>
      <c r="F114" s="115"/>
      <c r="G114" s="115"/>
      <c r="H114" s="115"/>
      <c r="I114" s="115"/>
      <c r="J114" s="115"/>
      <c r="K114" s="115"/>
      <c r="L114" s="115"/>
      <c r="M114" s="115"/>
      <c r="N114" s="115"/>
      <c r="P114" s="115"/>
      <c r="R114" s="115"/>
      <c r="S114" s="220"/>
      <c r="T114" s="115"/>
      <c r="U114" s="115"/>
      <c r="V114" s="115"/>
    </row>
    <row r="115" spans="2:22" s="217" customFormat="1" x14ac:dyDescent="0.3">
      <c r="B115" s="115"/>
      <c r="C115" s="115"/>
      <c r="D115" s="115"/>
      <c r="E115" s="115"/>
      <c r="F115" s="115"/>
      <c r="G115" s="115"/>
      <c r="H115" s="115"/>
      <c r="I115" s="115"/>
      <c r="J115" s="115"/>
      <c r="K115" s="115"/>
      <c r="L115" s="115"/>
      <c r="M115" s="115"/>
      <c r="N115" s="115"/>
      <c r="P115" s="115"/>
      <c r="R115" s="115"/>
      <c r="S115" s="220"/>
      <c r="T115" s="115"/>
      <c r="U115" s="115"/>
      <c r="V115" s="115"/>
    </row>
    <row r="116" spans="2:22" s="217" customFormat="1" x14ac:dyDescent="0.3">
      <c r="B116" s="115"/>
      <c r="C116" s="115"/>
      <c r="D116" s="115"/>
      <c r="E116" s="115"/>
      <c r="F116" s="115"/>
      <c r="G116" s="115"/>
      <c r="H116" s="115"/>
      <c r="I116" s="115"/>
      <c r="J116" s="115"/>
      <c r="K116" s="115"/>
      <c r="L116" s="115"/>
      <c r="M116" s="115"/>
      <c r="N116" s="115"/>
      <c r="P116" s="115"/>
      <c r="R116" s="115"/>
      <c r="S116" s="220"/>
      <c r="T116" s="115"/>
      <c r="U116" s="115"/>
      <c r="V116" s="115"/>
    </row>
    <row r="117" spans="2:22" s="217" customFormat="1" x14ac:dyDescent="0.3">
      <c r="B117" s="115"/>
      <c r="C117" s="115"/>
      <c r="D117" s="115"/>
      <c r="E117" s="115"/>
      <c r="F117" s="115"/>
      <c r="G117" s="115"/>
      <c r="H117" s="115"/>
      <c r="I117" s="115"/>
      <c r="J117" s="115"/>
      <c r="K117" s="115"/>
      <c r="L117" s="115"/>
      <c r="M117" s="115"/>
      <c r="N117" s="115"/>
      <c r="P117" s="115"/>
      <c r="R117" s="115"/>
      <c r="S117" s="220"/>
      <c r="T117" s="115"/>
      <c r="U117" s="115"/>
      <c r="V117" s="115"/>
    </row>
    <row r="118" spans="2:22" s="217" customFormat="1" x14ac:dyDescent="0.3">
      <c r="B118" s="115"/>
      <c r="C118" s="115"/>
      <c r="D118" s="115"/>
      <c r="E118" s="115"/>
      <c r="F118" s="115"/>
      <c r="G118" s="115"/>
      <c r="H118" s="115"/>
      <c r="I118" s="115"/>
      <c r="J118" s="115"/>
      <c r="K118" s="115"/>
      <c r="L118" s="115"/>
      <c r="M118" s="115"/>
      <c r="N118" s="115"/>
      <c r="P118" s="115"/>
      <c r="R118" s="115"/>
      <c r="S118" s="220"/>
      <c r="T118" s="115"/>
      <c r="U118" s="115"/>
      <c r="V118" s="115"/>
    </row>
    <row r="119" spans="2:22" s="217" customFormat="1" x14ac:dyDescent="0.3">
      <c r="B119" s="115"/>
      <c r="C119" s="115"/>
      <c r="D119" s="115"/>
      <c r="E119" s="115"/>
      <c r="F119" s="115"/>
      <c r="G119" s="115"/>
      <c r="H119" s="115"/>
      <c r="I119" s="115"/>
      <c r="J119" s="115"/>
      <c r="K119" s="115"/>
      <c r="L119" s="115"/>
      <c r="M119" s="115"/>
      <c r="N119" s="115"/>
      <c r="P119" s="115"/>
      <c r="R119" s="115"/>
      <c r="S119" s="220"/>
      <c r="T119" s="115"/>
      <c r="U119" s="115"/>
      <c r="V119" s="115"/>
    </row>
    <row r="120" spans="2:22" s="217" customFormat="1" x14ac:dyDescent="0.3">
      <c r="B120" s="115"/>
      <c r="C120" s="115"/>
      <c r="D120" s="115"/>
      <c r="E120" s="115"/>
      <c r="F120" s="115"/>
      <c r="G120" s="115"/>
      <c r="H120" s="115"/>
      <c r="I120" s="115"/>
      <c r="J120" s="115"/>
      <c r="K120" s="115"/>
      <c r="L120" s="115"/>
      <c r="M120" s="115"/>
      <c r="N120" s="115"/>
      <c r="P120" s="115"/>
      <c r="R120" s="115"/>
      <c r="S120" s="220"/>
      <c r="T120" s="115"/>
      <c r="U120" s="115"/>
      <c r="V120" s="115"/>
    </row>
    <row r="121" spans="2:22" s="217" customFormat="1" x14ac:dyDescent="0.3">
      <c r="B121" s="115"/>
      <c r="C121" s="115"/>
      <c r="D121" s="115"/>
      <c r="E121" s="115"/>
      <c r="F121" s="115"/>
      <c r="G121" s="115"/>
      <c r="H121" s="115"/>
      <c r="I121" s="115"/>
      <c r="J121" s="115"/>
      <c r="K121" s="115"/>
      <c r="L121" s="115"/>
      <c r="M121" s="115"/>
      <c r="N121" s="115"/>
      <c r="P121" s="115"/>
      <c r="R121" s="115"/>
      <c r="S121" s="220"/>
      <c r="T121" s="115"/>
      <c r="U121" s="115"/>
      <c r="V121" s="115"/>
    </row>
    <row r="122" spans="2:22" s="217" customFormat="1" x14ac:dyDescent="0.3">
      <c r="B122" s="115"/>
      <c r="C122" s="115"/>
      <c r="D122" s="115"/>
      <c r="E122" s="115"/>
      <c r="F122" s="115"/>
      <c r="G122" s="115"/>
      <c r="H122" s="115"/>
      <c r="I122" s="115"/>
      <c r="J122" s="115"/>
      <c r="K122" s="115"/>
      <c r="L122" s="115"/>
      <c r="M122" s="115"/>
      <c r="N122" s="115"/>
      <c r="P122" s="115"/>
      <c r="R122" s="115"/>
      <c r="S122" s="220"/>
      <c r="T122" s="115"/>
      <c r="U122" s="115"/>
      <c r="V122" s="115"/>
    </row>
    <row r="123" spans="2:22" s="217" customFormat="1" x14ac:dyDescent="0.3">
      <c r="B123" s="115"/>
      <c r="C123" s="115"/>
      <c r="D123" s="115"/>
      <c r="E123" s="115"/>
      <c r="F123" s="115"/>
      <c r="G123" s="115"/>
      <c r="H123" s="115"/>
      <c r="I123" s="115"/>
      <c r="J123" s="115"/>
      <c r="K123" s="115"/>
      <c r="L123" s="115"/>
      <c r="M123" s="115"/>
      <c r="N123" s="115"/>
      <c r="P123" s="115"/>
      <c r="R123" s="115"/>
      <c r="S123" s="220"/>
      <c r="T123" s="115"/>
      <c r="U123" s="115"/>
      <c r="V123" s="115"/>
    </row>
    <row r="124" spans="2:22" s="217" customFormat="1" x14ac:dyDescent="0.3">
      <c r="B124" s="115"/>
      <c r="C124" s="115"/>
      <c r="D124" s="115"/>
      <c r="E124" s="115"/>
      <c r="F124" s="115"/>
      <c r="G124" s="115"/>
      <c r="H124" s="115"/>
      <c r="I124" s="115"/>
      <c r="J124" s="115"/>
      <c r="K124" s="115"/>
      <c r="L124" s="115"/>
      <c r="M124" s="115"/>
      <c r="N124" s="115"/>
      <c r="P124" s="115"/>
      <c r="R124" s="115"/>
      <c r="S124" s="220"/>
      <c r="T124" s="115"/>
      <c r="U124" s="115"/>
      <c r="V124" s="115"/>
    </row>
    <row r="125" spans="2:22" s="217" customFormat="1" x14ac:dyDescent="0.3">
      <c r="B125" s="115"/>
      <c r="C125" s="115"/>
      <c r="D125" s="115"/>
      <c r="E125" s="115"/>
      <c r="F125" s="115"/>
      <c r="G125" s="115"/>
      <c r="H125" s="115"/>
      <c r="I125" s="115"/>
      <c r="J125" s="115"/>
      <c r="K125" s="115"/>
      <c r="L125" s="115"/>
      <c r="M125" s="115"/>
      <c r="N125" s="115"/>
      <c r="P125" s="115"/>
      <c r="R125" s="115"/>
      <c r="S125" s="220"/>
      <c r="T125" s="115"/>
      <c r="U125" s="115"/>
      <c r="V125" s="115"/>
    </row>
    <row r="126" spans="2:22" s="217" customFormat="1" x14ac:dyDescent="0.3">
      <c r="B126" s="115"/>
      <c r="C126" s="115"/>
      <c r="D126" s="115"/>
      <c r="E126" s="115"/>
      <c r="F126" s="115"/>
      <c r="G126" s="115"/>
      <c r="H126" s="115"/>
      <c r="I126" s="115"/>
      <c r="J126" s="115"/>
      <c r="K126" s="115"/>
      <c r="L126" s="115"/>
      <c r="M126" s="115"/>
      <c r="N126" s="115"/>
      <c r="P126" s="115"/>
      <c r="R126" s="115"/>
      <c r="S126" s="220"/>
      <c r="T126" s="115"/>
      <c r="U126" s="115"/>
      <c r="V126" s="115"/>
    </row>
    <row r="127" spans="2:22" s="217" customFormat="1" x14ac:dyDescent="0.3">
      <c r="B127" s="115"/>
      <c r="C127" s="115"/>
      <c r="D127" s="115"/>
      <c r="E127" s="115"/>
      <c r="F127" s="115"/>
      <c r="G127" s="115"/>
      <c r="H127" s="115"/>
      <c r="I127" s="115"/>
      <c r="J127" s="115"/>
      <c r="K127" s="115"/>
      <c r="L127" s="115"/>
      <c r="M127" s="115"/>
      <c r="N127" s="115"/>
      <c r="P127" s="115"/>
      <c r="R127" s="115"/>
      <c r="S127" s="220"/>
      <c r="T127" s="115"/>
      <c r="U127" s="115"/>
      <c r="V127" s="115"/>
    </row>
    <row r="128" spans="2:22" s="217" customFormat="1" x14ac:dyDescent="0.3">
      <c r="B128" s="115"/>
      <c r="C128" s="115"/>
      <c r="D128" s="115"/>
      <c r="E128" s="115"/>
      <c r="F128" s="115"/>
      <c r="G128" s="115"/>
      <c r="H128" s="115"/>
      <c r="I128" s="115"/>
      <c r="J128" s="115"/>
      <c r="K128" s="115"/>
      <c r="L128" s="115"/>
      <c r="M128" s="115"/>
      <c r="N128" s="115"/>
      <c r="P128" s="115"/>
      <c r="R128" s="115"/>
      <c r="S128" s="220"/>
      <c r="T128" s="115"/>
      <c r="U128" s="115"/>
      <c r="V128" s="115"/>
    </row>
    <row r="129" spans="2:22" s="217" customFormat="1" x14ac:dyDescent="0.3">
      <c r="B129" s="115"/>
      <c r="C129" s="115"/>
      <c r="D129" s="115"/>
      <c r="E129" s="115"/>
      <c r="F129" s="115"/>
      <c r="G129" s="115"/>
      <c r="H129" s="115"/>
      <c r="I129" s="115"/>
      <c r="J129" s="115"/>
      <c r="K129" s="115"/>
      <c r="L129" s="115"/>
      <c r="M129" s="115"/>
      <c r="N129" s="115"/>
      <c r="P129" s="115"/>
      <c r="R129" s="115"/>
      <c r="S129" s="220"/>
      <c r="T129" s="115"/>
      <c r="U129" s="115"/>
      <c r="V129" s="115"/>
    </row>
    <row r="130" spans="2:22" s="217" customFormat="1" x14ac:dyDescent="0.3">
      <c r="B130" s="115"/>
      <c r="C130" s="115"/>
      <c r="D130" s="115"/>
      <c r="E130" s="115"/>
      <c r="F130" s="115"/>
      <c r="G130" s="115"/>
      <c r="H130" s="115"/>
      <c r="I130" s="115"/>
      <c r="J130" s="115"/>
      <c r="K130" s="115"/>
      <c r="L130" s="115"/>
      <c r="M130" s="115"/>
      <c r="N130" s="115"/>
      <c r="P130" s="115"/>
      <c r="R130" s="115"/>
      <c r="S130" s="220"/>
      <c r="T130" s="115"/>
      <c r="U130" s="115"/>
      <c r="V130" s="115"/>
    </row>
    <row r="131" spans="2:22" s="217" customFormat="1" x14ac:dyDescent="0.3">
      <c r="B131" s="115"/>
      <c r="C131" s="115"/>
      <c r="D131" s="115"/>
      <c r="E131" s="115"/>
      <c r="F131" s="115"/>
      <c r="G131" s="115"/>
      <c r="H131" s="115"/>
      <c r="I131" s="115"/>
      <c r="J131" s="115"/>
      <c r="K131" s="115"/>
      <c r="L131" s="115"/>
      <c r="M131" s="115"/>
      <c r="N131" s="115"/>
      <c r="P131" s="115"/>
      <c r="R131" s="115"/>
      <c r="S131" s="220"/>
      <c r="T131" s="115"/>
      <c r="U131" s="115"/>
      <c r="V131" s="115"/>
    </row>
    <row r="132" spans="2:22" s="217" customFormat="1" x14ac:dyDescent="0.3">
      <c r="B132" s="115"/>
      <c r="C132" s="115"/>
      <c r="D132" s="115"/>
      <c r="E132" s="115"/>
      <c r="F132" s="115"/>
      <c r="G132" s="115"/>
      <c r="H132" s="115"/>
      <c r="I132" s="115"/>
      <c r="J132" s="115"/>
      <c r="K132" s="115"/>
      <c r="L132" s="115"/>
      <c r="M132" s="115"/>
      <c r="N132" s="115"/>
      <c r="P132" s="115"/>
      <c r="R132" s="115"/>
      <c r="S132" s="220"/>
      <c r="T132" s="115"/>
      <c r="U132" s="115"/>
      <c r="V132" s="115"/>
    </row>
    <row r="133" spans="2:22" s="217" customFormat="1" x14ac:dyDescent="0.3">
      <c r="B133" s="115"/>
      <c r="C133" s="115"/>
      <c r="D133" s="115"/>
      <c r="E133" s="115"/>
      <c r="F133" s="115"/>
      <c r="G133" s="115"/>
      <c r="H133" s="115"/>
      <c r="I133" s="115"/>
      <c r="J133" s="115"/>
      <c r="K133" s="115"/>
      <c r="L133" s="115"/>
      <c r="M133" s="115"/>
      <c r="N133" s="115"/>
      <c r="P133" s="115"/>
      <c r="R133" s="115"/>
      <c r="S133" s="220"/>
      <c r="T133" s="115"/>
      <c r="U133" s="115"/>
      <c r="V133" s="115"/>
    </row>
    <row r="134" spans="2:22" s="217" customFormat="1" x14ac:dyDescent="0.3">
      <c r="B134" s="115"/>
      <c r="C134" s="115"/>
      <c r="D134" s="115"/>
      <c r="E134" s="115"/>
      <c r="F134" s="115"/>
      <c r="G134" s="115"/>
      <c r="H134" s="115"/>
      <c r="I134" s="115"/>
      <c r="J134" s="115"/>
      <c r="K134" s="115"/>
      <c r="L134" s="115"/>
      <c r="M134" s="115"/>
      <c r="N134" s="115"/>
      <c r="P134" s="115"/>
      <c r="R134" s="115"/>
      <c r="S134" s="220"/>
      <c r="T134" s="115"/>
      <c r="U134" s="115"/>
      <c r="V134" s="115"/>
    </row>
    <row r="135" spans="2:22" s="217" customFormat="1" x14ac:dyDescent="0.3">
      <c r="B135" s="115"/>
      <c r="C135" s="115"/>
      <c r="D135" s="115"/>
      <c r="E135" s="115"/>
      <c r="F135" s="115"/>
      <c r="G135" s="115"/>
      <c r="H135" s="115"/>
      <c r="I135" s="115"/>
      <c r="J135" s="115"/>
      <c r="K135" s="115"/>
      <c r="L135" s="115"/>
      <c r="M135" s="115"/>
      <c r="N135" s="115"/>
      <c r="P135" s="115"/>
      <c r="R135" s="115"/>
      <c r="S135" s="220"/>
      <c r="T135" s="115"/>
      <c r="U135" s="115"/>
      <c r="V135" s="115"/>
    </row>
    <row r="136" spans="2:22" s="217" customFormat="1" x14ac:dyDescent="0.3">
      <c r="B136" s="115"/>
      <c r="C136" s="115"/>
      <c r="D136" s="115"/>
      <c r="E136" s="115"/>
      <c r="F136" s="115"/>
      <c r="G136" s="115"/>
      <c r="H136" s="115"/>
      <c r="I136" s="115"/>
      <c r="J136" s="115"/>
      <c r="K136" s="115"/>
      <c r="L136" s="115"/>
      <c r="M136" s="115"/>
      <c r="N136" s="115"/>
      <c r="P136" s="115"/>
      <c r="R136" s="115"/>
      <c r="S136" s="220"/>
      <c r="T136" s="115"/>
      <c r="U136" s="115"/>
      <c r="V136" s="115"/>
    </row>
    <row r="137" spans="2:22" s="217" customFormat="1" x14ac:dyDescent="0.3">
      <c r="B137" s="115"/>
      <c r="C137" s="115"/>
      <c r="D137" s="115"/>
      <c r="E137" s="115"/>
      <c r="F137" s="115"/>
      <c r="G137" s="115"/>
      <c r="H137" s="115"/>
      <c r="I137" s="115"/>
      <c r="J137" s="115"/>
      <c r="K137" s="115"/>
      <c r="L137" s="115"/>
      <c r="M137" s="115"/>
      <c r="N137" s="115"/>
      <c r="P137" s="115"/>
      <c r="R137" s="115"/>
      <c r="S137" s="220"/>
      <c r="T137" s="115"/>
      <c r="U137" s="115"/>
      <c r="V137" s="115"/>
    </row>
    <row r="138" spans="2:22" s="217" customFormat="1" x14ac:dyDescent="0.3">
      <c r="B138" s="115"/>
      <c r="C138" s="115"/>
      <c r="D138" s="115"/>
      <c r="E138" s="115"/>
      <c r="F138" s="115"/>
      <c r="G138" s="115"/>
      <c r="H138" s="115"/>
      <c r="I138" s="115"/>
      <c r="J138" s="115"/>
      <c r="K138" s="115"/>
      <c r="L138" s="115"/>
      <c r="M138" s="115"/>
      <c r="N138" s="115"/>
      <c r="P138" s="115"/>
      <c r="R138" s="115"/>
      <c r="S138" s="220"/>
      <c r="T138" s="115"/>
      <c r="U138" s="115"/>
      <c r="V138" s="115"/>
    </row>
    <row r="139" spans="2:22" s="217" customFormat="1" x14ac:dyDescent="0.3">
      <c r="B139" s="115"/>
      <c r="C139" s="115"/>
      <c r="D139" s="115"/>
      <c r="E139" s="115"/>
      <c r="F139" s="115"/>
      <c r="G139" s="115"/>
      <c r="H139" s="115"/>
      <c r="I139" s="115"/>
      <c r="J139" s="115"/>
      <c r="K139" s="115"/>
      <c r="L139" s="115"/>
      <c r="M139" s="115"/>
      <c r="N139" s="115"/>
      <c r="P139" s="115"/>
      <c r="R139" s="115"/>
      <c r="S139" s="220"/>
      <c r="T139" s="115"/>
      <c r="U139" s="115"/>
      <c r="V139" s="115"/>
    </row>
    <row r="140" spans="2:22" s="217" customFormat="1" x14ac:dyDescent="0.3">
      <c r="B140" s="115"/>
      <c r="C140" s="115"/>
      <c r="D140" s="115"/>
      <c r="E140" s="115"/>
      <c r="F140" s="115"/>
      <c r="G140" s="115"/>
      <c r="H140" s="115"/>
      <c r="I140" s="115"/>
      <c r="J140" s="115"/>
      <c r="K140" s="115"/>
      <c r="L140" s="115"/>
      <c r="M140" s="115"/>
      <c r="N140" s="115"/>
      <c r="P140" s="115"/>
      <c r="R140" s="115"/>
      <c r="S140" s="220"/>
      <c r="T140" s="115"/>
      <c r="U140" s="115"/>
      <c r="V140" s="115"/>
    </row>
    <row r="141" spans="2:22" s="217" customFormat="1" x14ac:dyDescent="0.3">
      <c r="B141" s="115"/>
      <c r="C141" s="115"/>
      <c r="D141" s="115"/>
      <c r="E141" s="115"/>
      <c r="F141" s="115"/>
      <c r="G141" s="115"/>
      <c r="H141" s="115"/>
      <c r="I141" s="115"/>
      <c r="J141" s="115"/>
      <c r="K141" s="115"/>
      <c r="L141" s="115"/>
      <c r="M141" s="115"/>
      <c r="N141" s="115"/>
      <c r="P141" s="115"/>
      <c r="R141" s="115"/>
      <c r="S141" s="220"/>
      <c r="T141" s="115"/>
      <c r="U141" s="115"/>
      <c r="V141" s="115"/>
    </row>
    <row r="142" spans="2:22" s="217" customFormat="1" x14ac:dyDescent="0.3">
      <c r="B142" s="115"/>
      <c r="C142" s="115"/>
      <c r="D142" s="115"/>
      <c r="E142" s="115"/>
      <c r="F142" s="115"/>
      <c r="G142" s="115"/>
      <c r="H142" s="115"/>
      <c r="I142" s="115"/>
      <c r="J142" s="115"/>
      <c r="K142" s="115"/>
      <c r="L142" s="115"/>
      <c r="M142" s="115"/>
      <c r="N142" s="115"/>
      <c r="P142" s="115"/>
      <c r="R142" s="115"/>
      <c r="S142" s="220"/>
      <c r="T142" s="115"/>
      <c r="U142" s="115"/>
      <c r="V142" s="115"/>
    </row>
    <row r="143" spans="2:22" s="217" customFormat="1" x14ac:dyDescent="0.3">
      <c r="B143" s="115"/>
      <c r="C143" s="115"/>
      <c r="D143" s="115"/>
      <c r="E143" s="115"/>
      <c r="F143" s="115"/>
      <c r="G143" s="115"/>
      <c r="H143" s="115"/>
      <c r="I143" s="115"/>
      <c r="J143" s="115"/>
      <c r="K143" s="115"/>
      <c r="L143" s="115"/>
      <c r="M143" s="115"/>
      <c r="N143" s="115"/>
      <c r="P143" s="115"/>
      <c r="R143" s="115"/>
      <c r="S143" s="220"/>
      <c r="T143" s="115"/>
      <c r="U143" s="115"/>
      <c r="V143" s="115"/>
    </row>
    <row r="144" spans="2:22" s="217" customFormat="1" x14ac:dyDescent="0.3">
      <c r="B144" s="115"/>
      <c r="C144" s="115"/>
      <c r="D144" s="115"/>
      <c r="E144" s="115"/>
      <c r="F144" s="115"/>
      <c r="G144" s="115"/>
      <c r="H144" s="115"/>
      <c r="I144" s="115"/>
      <c r="J144" s="115"/>
      <c r="K144" s="115"/>
      <c r="L144" s="115"/>
      <c r="M144" s="115"/>
      <c r="N144" s="115"/>
      <c r="P144" s="115"/>
      <c r="R144" s="115"/>
      <c r="S144" s="220"/>
      <c r="T144" s="115"/>
      <c r="U144" s="115"/>
      <c r="V144" s="115"/>
    </row>
    <row r="145" spans="2:22" s="217" customFormat="1" x14ac:dyDescent="0.3">
      <c r="B145" s="115"/>
      <c r="C145" s="115"/>
      <c r="D145" s="115"/>
      <c r="E145" s="115"/>
      <c r="F145" s="115"/>
      <c r="G145" s="115"/>
      <c r="H145" s="115"/>
      <c r="I145" s="115"/>
      <c r="J145" s="115"/>
      <c r="K145" s="115"/>
      <c r="L145" s="115"/>
      <c r="M145" s="115"/>
      <c r="N145" s="115"/>
      <c r="P145" s="115"/>
      <c r="R145" s="115"/>
      <c r="S145" s="220"/>
      <c r="T145" s="115"/>
      <c r="U145" s="115"/>
      <c r="V145" s="115"/>
    </row>
    <row r="146" spans="2:22" s="217" customFormat="1" x14ac:dyDescent="0.3">
      <c r="B146" s="115"/>
      <c r="C146" s="115"/>
      <c r="D146" s="115"/>
      <c r="E146" s="115"/>
      <c r="F146" s="115"/>
      <c r="G146" s="115"/>
      <c r="H146" s="115"/>
      <c r="I146" s="115"/>
      <c r="J146" s="115"/>
      <c r="K146" s="115"/>
      <c r="L146" s="115"/>
      <c r="M146" s="115"/>
      <c r="N146" s="115"/>
      <c r="P146" s="115"/>
      <c r="R146" s="115"/>
      <c r="S146" s="220"/>
      <c r="T146" s="115"/>
      <c r="U146" s="115"/>
      <c r="V146" s="115"/>
    </row>
    <row r="147" spans="2:22" s="217" customFormat="1" x14ac:dyDescent="0.3">
      <c r="B147" s="115"/>
      <c r="C147" s="115"/>
      <c r="D147" s="115"/>
      <c r="E147" s="115"/>
      <c r="F147" s="115"/>
      <c r="G147" s="115"/>
      <c r="H147" s="115"/>
      <c r="I147" s="115"/>
      <c r="J147" s="115"/>
      <c r="K147" s="115"/>
      <c r="L147" s="115"/>
      <c r="M147" s="115"/>
      <c r="N147" s="115"/>
      <c r="P147" s="115"/>
      <c r="R147" s="115"/>
      <c r="S147" s="220"/>
      <c r="T147" s="115"/>
      <c r="U147" s="115"/>
      <c r="V147" s="115"/>
    </row>
    <row r="148" spans="2:22" s="217" customFormat="1" x14ac:dyDescent="0.3">
      <c r="B148" s="115"/>
      <c r="C148" s="115"/>
      <c r="D148" s="115"/>
      <c r="E148" s="115"/>
      <c r="F148" s="115"/>
      <c r="G148" s="115"/>
      <c r="H148" s="115"/>
      <c r="I148" s="115"/>
      <c r="J148" s="115"/>
      <c r="K148" s="115"/>
      <c r="L148" s="115"/>
      <c r="M148" s="115"/>
      <c r="N148" s="115"/>
      <c r="P148" s="115"/>
      <c r="R148" s="115"/>
      <c r="S148" s="220"/>
      <c r="T148" s="115"/>
      <c r="U148" s="115"/>
      <c r="V148" s="115"/>
    </row>
    <row r="149" spans="2:22" s="217" customFormat="1" x14ac:dyDescent="0.3">
      <c r="B149" s="115"/>
      <c r="C149" s="115"/>
      <c r="D149" s="115"/>
      <c r="E149" s="115"/>
      <c r="F149" s="115"/>
      <c r="G149" s="115"/>
      <c r="H149" s="115"/>
      <c r="I149" s="115"/>
      <c r="J149" s="115"/>
      <c r="K149" s="115"/>
      <c r="L149" s="115"/>
      <c r="M149" s="115"/>
      <c r="N149" s="115"/>
      <c r="P149" s="115"/>
      <c r="R149" s="115"/>
      <c r="S149" s="220"/>
      <c r="T149" s="115"/>
      <c r="U149" s="115"/>
      <c r="V149" s="115"/>
    </row>
    <row r="150" spans="2:22" s="217" customFormat="1" x14ac:dyDescent="0.3">
      <c r="B150" s="115"/>
      <c r="C150" s="115"/>
      <c r="D150" s="115"/>
      <c r="E150" s="115"/>
      <c r="F150" s="115"/>
      <c r="G150" s="115"/>
      <c r="H150" s="115"/>
      <c r="I150" s="115"/>
      <c r="J150" s="115"/>
      <c r="K150" s="115"/>
      <c r="L150" s="115"/>
      <c r="M150" s="115"/>
      <c r="N150" s="115"/>
      <c r="P150" s="115"/>
      <c r="R150" s="115"/>
      <c r="S150" s="220"/>
      <c r="T150" s="115"/>
      <c r="U150" s="115"/>
      <c r="V150" s="115"/>
    </row>
  </sheetData>
  <sheetProtection algorithmName="SHA-512" hashValue="75B2+gsF9/HzAWAAy7jJJAZh9fH5jfdShc39JvGrjLq7+giJPMk4DxwQKj5Jqtw2O01Cz5jgrKQmG5NVTc8BSw==" saltValue="PDE9ZIjshVL18QsmWyoLbA==" spinCount="100000" sheet="1" objects="1" scenarios="1"/>
  <dataValidations count="1">
    <dataValidation type="list" allowBlank="1" showInputMessage="1" showErrorMessage="1" sqref="C1 E1">
      <formula1>#REF!</formula1>
    </dataValidation>
  </dataValidations>
  <pageMargins left="0.7" right="0.7" top="0.75" bottom="0.75" header="0.3" footer="0.3"/>
  <pageSetup paperSize="9" scale="4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G89" sqref="G89"/>
    </sheetView>
  </sheetViews>
  <sheetFormatPr defaultColWidth="9.109375" defaultRowHeight="12.55" x14ac:dyDescent="0.2"/>
  <cols>
    <col min="1" max="1" width="29.33203125" style="3" customWidth="1"/>
    <col min="2" max="4" width="26.33203125" style="3" customWidth="1"/>
    <col min="5" max="6" width="17.6640625" style="3" customWidth="1"/>
    <col min="7" max="7" width="14.88671875" style="3" customWidth="1"/>
    <col min="8" max="16384" width="9.109375" style="3"/>
  </cols>
  <sheetData>
    <row r="1" spans="1:11" ht="21" customHeight="1" x14ac:dyDescent="0.25">
      <c r="A1" s="11" t="str">
        <f>+'Tabela I'!A1</f>
        <v>Kantonalni/Okružni sud:</v>
      </c>
      <c r="B1" s="406" t="str">
        <f>+'Tabela I'!C1</f>
        <v>KANTONALNI SUD U SARAJEVU</v>
      </c>
      <c r="D1" s="8"/>
      <c r="E1" s="8"/>
      <c r="F1" s="35"/>
      <c r="G1" s="36"/>
    </row>
    <row r="2" spans="1:11" ht="18" customHeight="1" x14ac:dyDescent="0.25">
      <c r="A2" s="19" t="s">
        <v>28</v>
      </c>
      <c r="B2" s="407" t="str">
        <f>+'Tabela I'!B2</f>
        <v>1.1.2020.-31.12.2020.</v>
      </c>
      <c r="C2" s="20"/>
      <c r="D2" s="8"/>
      <c r="E2" s="8"/>
      <c r="F2" s="5"/>
      <c r="G2" s="18"/>
      <c r="H2" s="18"/>
      <c r="I2" s="21"/>
      <c r="J2" s="6"/>
      <c r="K2" s="6"/>
    </row>
    <row r="3" spans="1:11" ht="20.2" customHeight="1" x14ac:dyDescent="0.25">
      <c r="A3" s="409" t="s">
        <v>191</v>
      </c>
      <c r="B3" s="7"/>
      <c r="C3" s="7"/>
      <c r="D3" s="7"/>
      <c r="E3" s="7"/>
      <c r="F3" s="38"/>
    </row>
    <row r="4" spans="1:11" ht="21" customHeight="1" thickBot="1" x14ac:dyDescent="0.3">
      <c r="A4" s="37" t="s">
        <v>192</v>
      </c>
      <c r="B4" s="7"/>
      <c r="C4" s="7"/>
      <c r="D4" s="7"/>
      <c r="E4" s="7"/>
      <c r="F4" s="38"/>
    </row>
    <row r="5" spans="1:11" ht="40.549999999999997" customHeight="1" x14ac:dyDescent="0.2">
      <c r="A5" s="256" t="s">
        <v>38</v>
      </c>
      <c r="B5" s="50" t="s">
        <v>39</v>
      </c>
      <c r="C5" s="50" t="s">
        <v>40</v>
      </c>
      <c r="D5" s="254" t="s">
        <v>25</v>
      </c>
      <c r="E5" s="47"/>
      <c r="F5" s="48"/>
      <c r="G5" s="51"/>
    </row>
    <row r="6" spans="1:11" ht="15.05" customHeight="1" thickBot="1" x14ac:dyDescent="0.25">
      <c r="A6" s="59" t="s">
        <v>8</v>
      </c>
      <c r="B6" s="44" t="s">
        <v>9</v>
      </c>
      <c r="C6" s="45" t="s">
        <v>10</v>
      </c>
      <c r="D6" s="46" t="s">
        <v>27</v>
      </c>
      <c r="E6" s="47"/>
      <c r="F6" s="48"/>
      <c r="G6" s="51"/>
    </row>
    <row r="7" spans="1:11" ht="22.55" customHeight="1" thickBot="1" x14ac:dyDescent="0.25">
      <c r="A7" s="78"/>
      <c r="B7" s="79"/>
      <c r="C7" s="79"/>
      <c r="D7" s="80" t="str">
        <f>IF(SUM(A7:C7)=0," ",SUM(A7:C7))</f>
        <v xml:space="preserve"> </v>
      </c>
      <c r="E7" s="49"/>
      <c r="F7" s="49"/>
      <c r="G7" s="49"/>
    </row>
    <row r="8" spans="1:11" s="42" customFormat="1" ht="24.75" customHeight="1" thickBot="1" x14ac:dyDescent="0.3">
      <c r="A8" s="37" t="s">
        <v>193</v>
      </c>
      <c r="B8" s="41"/>
      <c r="C8" s="41"/>
      <c r="D8" s="41"/>
      <c r="E8" s="41"/>
      <c r="F8" s="41"/>
    </row>
    <row r="9" spans="1:11" ht="23.35" customHeight="1" x14ac:dyDescent="0.2">
      <c r="A9" s="727" t="s">
        <v>62</v>
      </c>
      <c r="B9" s="731" t="s">
        <v>41</v>
      </c>
      <c r="C9" s="732"/>
      <c r="D9" s="732"/>
      <c r="E9" s="725" t="s">
        <v>25</v>
      </c>
    </row>
    <row r="10" spans="1:11" s="4" customFormat="1" ht="40.549999999999997" customHeight="1" x14ac:dyDescent="0.2">
      <c r="A10" s="728"/>
      <c r="B10" s="39" t="s">
        <v>42</v>
      </c>
      <c r="C10" s="39" t="s">
        <v>43</v>
      </c>
      <c r="D10" s="39" t="s">
        <v>44</v>
      </c>
      <c r="E10" s="726"/>
    </row>
    <row r="11" spans="1:11" ht="15.05" customHeight="1" thickBot="1" x14ac:dyDescent="0.25">
      <c r="A11" s="729"/>
      <c r="B11" s="44" t="s">
        <v>8</v>
      </c>
      <c r="C11" s="44" t="s">
        <v>9</v>
      </c>
      <c r="D11" s="45" t="s">
        <v>10</v>
      </c>
      <c r="E11" s="46" t="s">
        <v>27</v>
      </c>
      <c r="G11" s="51"/>
    </row>
    <row r="12" spans="1:11" ht="30.05" customHeight="1" x14ac:dyDescent="0.2">
      <c r="A12" s="60" t="s">
        <v>45</v>
      </c>
      <c r="B12" s="69"/>
      <c r="C12" s="70"/>
      <c r="D12" s="70"/>
      <c r="E12" s="71" t="str">
        <f t="shared" ref="E12:E18" si="0">IF(SUM(B12:D12)=0," ",SUM(B12:D12))</f>
        <v xml:space="preserve"> </v>
      </c>
    </row>
    <row r="13" spans="1:11" ht="30.05" customHeight="1" x14ac:dyDescent="0.2">
      <c r="A13" s="57" t="s">
        <v>46</v>
      </c>
      <c r="B13" s="72"/>
      <c r="C13" s="73"/>
      <c r="D13" s="73"/>
      <c r="E13" s="74" t="str">
        <f t="shared" si="0"/>
        <v xml:space="preserve"> </v>
      </c>
    </row>
    <row r="14" spans="1:11" ht="30.05" customHeight="1" x14ac:dyDescent="0.2">
      <c r="A14" s="57" t="s">
        <v>47</v>
      </c>
      <c r="B14" s="72"/>
      <c r="C14" s="73"/>
      <c r="D14" s="73"/>
      <c r="E14" s="74" t="str">
        <f t="shared" si="0"/>
        <v xml:space="preserve"> </v>
      </c>
    </row>
    <row r="15" spans="1:11" ht="30.05" customHeight="1" x14ac:dyDescent="0.2">
      <c r="A15" s="57" t="s">
        <v>48</v>
      </c>
      <c r="B15" s="72"/>
      <c r="C15" s="73"/>
      <c r="D15" s="73"/>
      <c r="E15" s="74" t="str">
        <f t="shared" si="0"/>
        <v xml:space="preserve"> </v>
      </c>
    </row>
    <row r="16" spans="1:11" ht="30.05" customHeight="1" x14ac:dyDescent="0.2">
      <c r="A16" s="57" t="s">
        <v>49</v>
      </c>
      <c r="B16" s="72"/>
      <c r="C16" s="73"/>
      <c r="D16" s="73"/>
      <c r="E16" s="74" t="str">
        <f t="shared" si="0"/>
        <v xml:space="preserve"> </v>
      </c>
    </row>
    <row r="17" spans="1:6" s="4" customFormat="1" ht="40.549999999999997" customHeight="1" x14ac:dyDescent="0.2">
      <c r="A17" s="57" t="s">
        <v>50</v>
      </c>
      <c r="B17" s="72"/>
      <c r="C17" s="73"/>
      <c r="D17" s="73"/>
      <c r="E17" s="74" t="str">
        <f t="shared" si="0"/>
        <v xml:space="preserve"> </v>
      </c>
    </row>
    <row r="18" spans="1:6" s="4" customFormat="1" ht="30.05" customHeight="1" thickBot="1" x14ac:dyDescent="0.25">
      <c r="A18" s="58" t="s">
        <v>37</v>
      </c>
      <c r="B18" s="75"/>
      <c r="C18" s="76"/>
      <c r="D18" s="76"/>
      <c r="E18" s="77" t="str">
        <f t="shared" si="0"/>
        <v xml:space="preserve"> </v>
      </c>
    </row>
    <row r="19" spans="1:6" s="62" customFormat="1" ht="24.75" customHeight="1" thickBot="1" x14ac:dyDescent="0.3">
      <c r="A19" s="408" t="s">
        <v>194</v>
      </c>
      <c r="B19" s="61"/>
      <c r="C19" s="61"/>
      <c r="D19" s="61"/>
      <c r="E19" s="61"/>
      <c r="F19" s="61"/>
    </row>
    <row r="20" spans="1:6" s="62" customFormat="1" ht="36" customHeight="1" x14ac:dyDescent="0.2">
      <c r="A20" s="727" t="s">
        <v>62</v>
      </c>
      <c r="B20" s="730" t="s">
        <v>64</v>
      </c>
      <c r="C20" s="730"/>
      <c r="D20" s="730"/>
      <c r="E20" s="730"/>
      <c r="F20" s="725"/>
    </row>
    <row r="21" spans="1:6" s="62" customFormat="1" ht="38.200000000000003" customHeight="1" x14ac:dyDescent="0.2">
      <c r="A21" s="728"/>
      <c r="B21" s="66" t="s">
        <v>65</v>
      </c>
      <c r="C21" s="66" t="s">
        <v>66</v>
      </c>
      <c r="D21" s="66" t="s">
        <v>67</v>
      </c>
      <c r="E21" s="66" t="s">
        <v>37</v>
      </c>
      <c r="F21" s="255" t="s">
        <v>25</v>
      </c>
    </row>
    <row r="22" spans="1:6" s="62" customFormat="1" ht="15.05" customHeight="1" thickBot="1" x14ac:dyDescent="0.25">
      <c r="A22" s="729"/>
      <c r="B22" s="67" t="s">
        <v>8</v>
      </c>
      <c r="C22" s="67" t="s">
        <v>9</v>
      </c>
      <c r="D22" s="67" t="s">
        <v>10</v>
      </c>
      <c r="E22" s="63" t="s">
        <v>12</v>
      </c>
      <c r="F22" s="64" t="s">
        <v>61</v>
      </c>
    </row>
    <row r="23" spans="1:6" s="62" customFormat="1" ht="30.05" customHeight="1" thickBot="1" x14ac:dyDescent="0.25">
      <c r="A23" s="68" t="s">
        <v>63</v>
      </c>
      <c r="B23" s="81"/>
      <c r="C23" s="81"/>
      <c r="D23" s="81"/>
      <c r="E23" s="81"/>
      <c r="F23" s="82" t="str">
        <f>IF(SUM(B23:E23)=0," ",SUM(B23:E23))</f>
        <v xml:space="preserve"> </v>
      </c>
    </row>
    <row r="24" spans="1:6" s="42" customFormat="1" ht="24.75" customHeight="1" thickBot="1" x14ac:dyDescent="0.3">
      <c r="A24" s="40" t="s">
        <v>195</v>
      </c>
      <c r="B24" s="41"/>
      <c r="C24" s="41"/>
      <c r="D24" s="41"/>
      <c r="E24" s="41"/>
      <c r="F24" s="41"/>
    </row>
    <row r="25" spans="1:6" ht="73.599999999999994" customHeight="1" x14ac:dyDescent="0.2">
      <c r="A25" s="56" t="s">
        <v>51</v>
      </c>
      <c r="B25" s="52"/>
      <c r="C25" s="49"/>
      <c r="D25" s="49"/>
      <c r="E25" s="49"/>
      <c r="F25" s="49"/>
    </row>
    <row r="26" spans="1:6" ht="34.450000000000003" customHeight="1" thickBot="1" x14ac:dyDescent="0.25">
      <c r="A26" s="58" t="s">
        <v>52</v>
      </c>
      <c r="B26" s="53"/>
      <c r="C26" s="49"/>
      <c r="D26" s="49"/>
      <c r="E26" s="49"/>
      <c r="F26" s="49"/>
    </row>
    <row r="27" spans="1:6" ht="22.55" customHeight="1" x14ac:dyDescent="0.2"/>
    <row r="28" spans="1:6" ht="37.6" customHeight="1" x14ac:dyDescent="0.2">
      <c r="A28" s="724" t="s">
        <v>196</v>
      </c>
      <c r="B28" s="724"/>
      <c r="C28" s="724"/>
      <c r="D28" s="724"/>
      <c r="E28" s="724"/>
      <c r="F28" s="724"/>
    </row>
    <row r="29" spans="1:6" ht="11.3" customHeight="1" x14ac:dyDescent="0.2"/>
    <row r="32" spans="1:6" x14ac:dyDescent="0.2">
      <c r="B32" s="43"/>
      <c r="C32" s="43"/>
      <c r="D32" s="43"/>
      <c r="E32" s="43"/>
      <c r="F32" s="43"/>
    </row>
    <row r="33" spans="2:6" x14ac:dyDescent="0.2">
      <c r="B33" s="43"/>
      <c r="C33" s="43"/>
      <c r="D33" s="43"/>
      <c r="E33" s="43"/>
      <c r="F33" s="43"/>
    </row>
    <row r="34" spans="2:6" x14ac:dyDescent="0.2">
      <c r="B34" s="43"/>
      <c r="C34" s="43"/>
      <c r="D34" s="43"/>
      <c r="E34" s="43"/>
      <c r="F34" s="43"/>
    </row>
    <row r="35" spans="2:6" x14ac:dyDescent="0.2">
      <c r="B35" s="43"/>
      <c r="C35" s="43"/>
      <c r="D35" s="43"/>
      <c r="E35" s="43"/>
      <c r="F35" s="43"/>
    </row>
    <row r="36" spans="2:6" x14ac:dyDescent="0.2">
      <c r="B36" s="43"/>
      <c r="C36" s="43"/>
      <c r="D36" s="43"/>
      <c r="E36" s="43"/>
      <c r="F36" s="43"/>
    </row>
    <row r="37" spans="2:6" x14ac:dyDescent="0.2">
      <c r="B37" s="43"/>
      <c r="C37" s="43"/>
      <c r="D37" s="43"/>
      <c r="E37" s="43"/>
      <c r="F37" s="43"/>
    </row>
    <row r="38" spans="2:6" x14ac:dyDescent="0.2">
      <c r="B38" s="43"/>
      <c r="C38" s="43"/>
      <c r="D38" s="43"/>
      <c r="E38" s="43"/>
      <c r="F38" s="43"/>
    </row>
    <row r="39" spans="2:6" x14ac:dyDescent="0.2">
      <c r="B39" s="43"/>
      <c r="C39" s="43"/>
      <c r="D39" s="43"/>
      <c r="E39" s="43"/>
      <c r="F39" s="43"/>
    </row>
    <row r="40" spans="2:6" x14ac:dyDescent="0.2">
      <c r="B40" s="43"/>
      <c r="C40" s="43"/>
      <c r="D40" s="43"/>
      <c r="E40" s="43"/>
      <c r="F40" s="43"/>
    </row>
    <row r="41" spans="2:6" x14ac:dyDescent="0.2">
      <c r="B41" s="43"/>
      <c r="C41" s="43"/>
      <c r="D41" s="43"/>
      <c r="E41" s="43"/>
      <c r="F41" s="43"/>
    </row>
    <row r="42" spans="2:6" x14ac:dyDescent="0.2">
      <c r="B42" s="43"/>
      <c r="C42" s="43"/>
      <c r="D42" s="43"/>
      <c r="E42" s="43"/>
      <c r="F42" s="43"/>
    </row>
    <row r="43" spans="2:6" x14ac:dyDescent="0.2">
      <c r="B43" s="43"/>
      <c r="C43" s="43"/>
      <c r="D43" s="43"/>
      <c r="E43" s="43"/>
      <c r="F43" s="43"/>
    </row>
    <row r="44" spans="2:6" x14ac:dyDescent="0.2">
      <c r="B44" s="43"/>
      <c r="C44" s="43"/>
      <c r="D44" s="43"/>
      <c r="E44" s="43"/>
      <c r="F44" s="43"/>
    </row>
    <row r="45" spans="2:6" x14ac:dyDescent="0.2">
      <c r="B45" s="43"/>
      <c r="C45" s="43"/>
      <c r="D45" s="43"/>
      <c r="E45" s="43"/>
      <c r="F45" s="43"/>
    </row>
    <row r="46" spans="2:6" x14ac:dyDescent="0.2">
      <c r="B46" s="43"/>
      <c r="C46" s="43"/>
      <c r="D46" s="43"/>
      <c r="E46" s="43"/>
      <c r="F46" s="43"/>
    </row>
    <row r="47" spans="2:6" x14ac:dyDescent="0.2">
      <c r="B47" s="43"/>
      <c r="C47" s="43"/>
      <c r="D47" s="43"/>
      <c r="E47" s="43"/>
      <c r="F47" s="43"/>
    </row>
    <row r="48" spans="2:6" x14ac:dyDescent="0.2">
      <c r="B48" s="43"/>
      <c r="C48" s="43"/>
      <c r="D48" s="43"/>
      <c r="E48" s="43"/>
      <c r="F48" s="43"/>
    </row>
    <row r="49" spans="2:6" x14ac:dyDescent="0.2">
      <c r="B49" s="43"/>
      <c r="C49" s="43"/>
      <c r="D49" s="43"/>
      <c r="E49" s="43"/>
      <c r="F49" s="43"/>
    </row>
    <row r="50" spans="2:6" x14ac:dyDescent="0.2">
      <c r="B50" s="43"/>
      <c r="C50" s="43"/>
      <c r="D50" s="43"/>
      <c r="E50" s="43"/>
      <c r="F50" s="43"/>
    </row>
    <row r="51" spans="2:6" x14ac:dyDescent="0.2">
      <c r="B51" s="43"/>
      <c r="C51" s="43"/>
      <c r="D51" s="43"/>
      <c r="E51" s="43"/>
      <c r="F51" s="43"/>
    </row>
    <row r="52" spans="2:6" x14ac:dyDescent="0.2">
      <c r="B52" s="43"/>
      <c r="C52" s="43"/>
      <c r="D52" s="43"/>
      <c r="E52" s="43"/>
      <c r="F52" s="43"/>
    </row>
    <row r="53" spans="2:6" x14ac:dyDescent="0.2">
      <c r="B53" s="43"/>
      <c r="C53" s="43"/>
      <c r="D53" s="43"/>
      <c r="E53" s="43"/>
      <c r="F53" s="43"/>
    </row>
    <row r="54" spans="2:6" x14ac:dyDescent="0.2">
      <c r="B54" s="43"/>
      <c r="C54" s="43"/>
      <c r="D54" s="43"/>
      <c r="E54" s="43"/>
      <c r="F54" s="43"/>
    </row>
    <row r="55" spans="2:6" x14ac:dyDescent="0.2">
      <c r="B55" s="43"/>
      <c r="C55" s="43"/>
      <c r="D55" s="43"/>
      <c r="E55" s="43"/>
      <c r="F55" s="43"/>
    </row>
    <row r="56" spans="2:6" x14ac:dyDescent="0.2">
      <c r="B56" s="43"/>
      <c r="C56" s="43"/>
      <c r="D56" s="43"/>
      <c r="E56" s="43"/>
      <c r="F56" s="43"/>
    </row>
    <row r="57" spans="2:6" x14ac:dyDescent="0.2">
      <c r="B57" s="43"/>
      <c r="C57" s="43"/>
      <c r="D57" s="43"/>
      <c r="E57" s="43"/>
      <c r="F57" s="43"/>
    </row>
    <row r="58" spans="2:6" x14ac:dyDescent="0.2">
      <c r="B58" s="43"/>
      <c r="C58" s="43"/>
      <c r="D58" s="43"/>
      <c r="E58" s="43"/>
      <c r="F58" s="43"/>
    </row>
    <row r="59" spans="2:6" x14ac:dyDescent="0.2">
      <c r="B59" s="43"/>
      <c r="C59" s="43"/>
      <c r="D59" s="43"/>
      <c r="E59" s="43"/>
      <c r="F59" s="43"/>
    </row>
    <row r="60" spans="2:6" x14ac:dyDescent="0.2">
      <c r="B60" s="43"/>
      <c r="C60" s="43"/>
      <c r="D60" s="43"/>
      <c r="E60" s="43"/>
      <c r="F60" s="43"/>
    </row>
    <row r="61" spans="2:6" x14ac:dyDescent="0.2">
      <c r="B61" s="43"/>
      <c r="C61" s="43"/>
      <c r="D61" s="43"/>
      <c r="E61" s="43"/>
      <c r="F61" s="43"/>
    </row>
    <row r="62" spans="2:6" x14ac:dyDescent="0.2">
      <c r="B62" s="43"/>
      <c r="C62" s="43"/>
      <c r="D62" s="43"/>
      <c r="E62" s="43"/>
      <c r="F62" s="43"/>
    </row>
    <row r="63" spans="2:6" x14ac:dyDescent="0.2">
      <c r="B63" s="43"/>
      <c r="C63" s="43"/>
      <c r="D63" s="43"/>
      <c r="E63" s="43"/>
      <c r="F63" s="43"/>
    </row>
    <row r="64" spans="2:6" x14ac:dyDescent="0.2">
      <c r="B64" s="43"/>
      <c r="C64" s="43"/>
      <c r="D64" s="43"/>
      <c r="E64" s="43"/>
      <c r="F64" s="43"/>
    </row>
    <row r="65" spans="2:6" x14ac:dyDescent="0.2">
      <c r="B65" s="43"/>
      <c r="C65" s="43"/>
      <c r="D65" s="43"/>
      <c r="E65" s="43"/>
      <c r="F65" s="43"/>
    </row>
    <row r="66" spans="2:6" x14ac:dyDescent="0.2">
      <c r="B66" s="43"/>
      <c r="C66" s="43"/>
      <c r="D66" s="43"/>
      <c r="E66" s="43"/>
      <c r="F66" s="43"/>
    </row>
    <row r="67" spans="2:6" x14ac:dyDescent="0.2">
      <c r="B67" s="43"/>
      <c r="C67" s="43"/>
      <c r="D67" s="43"/>
      <c r="E67" s="43"/>
      <c r="F67" s="43"/>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55" x14ac:dyDescent="0.2"/>
  <cols>
    <col min="3" max="3" width="17.88671875" customWidth="1"/>
    <col min="4" max="4" width="15.88671875" customWidth="1"/>
    <col min="5" max="5" width="12.88671875" customWidth="1"/>
    <col min="6" max="6" width="13.109375" style="10" customWidth="1"/>
    <col min="7" max="7" width="17.33203125" style="10" customWidth="1"/>
    <col min="8" max="8" width="15.33203125" style="10" customWidth="1"/>
  </cols>
  <sheetData>
    <row r="1" spans="1:8" x14ac:dyDescent="0.2">
      <c r="A1" s="16" t="s">
        <v>0</v>
      </c>
      <c r="B1" s="16" t="s">
        <v>1</v>
      </c>
      <c r="C1" s="16" t="s">
        <v>53</v>
      </c>
      <c r="D1" s="16" t="s">
        <v>54</v>
      </c>
      <c r="E1" s="16" t="s">
        <v>55</v>
      </c>
      <c r="F1" s="54"/>
      <c r="G1" s="54"/>
      <c r="H1" s="54"/>
    </row>
    <row r="2" spans="1:8" x14ac:dyDescent="0.2">
      <c r="A2" s="403">
        <f>+'Tabela I'!$K$2</f>
        <v>0</v>
      </c>
      <c r="B2" s="403">
        <f>+'Tabela I'!$K$1</f>
        <v>2020</v>
      </c>
      <c r="C2" s="2">
        <f>'Tabela IV'!A7</f>
        <v>0</v>
      </c>
      <c r="D2" s="2">
        <f>'Tabela IV'!B7</f>
        <v>0</v>
      </c>
      <c r="E2" s="2">
        <f>'Tabela IV'!C7</f>
        <v>0</v>
      </c>
    </row>
    <row r="5" spans="1:8" x14ac:dyDescent="0.2">
      <c r="A5" s="16" t="s">
        <v>0</v>
      </c>
      <c r="B5" s="16" t="s">
        <v>1</v>
      </c>
      <c r="C5" s="16" t="s">
        <v>62</v>
      </c>
      <c r="D5" s="16" t="s">
        <v>56</v>
      </c>
      <c r="E5" s="16" t="s">
        <v>57</v>
      </c>
      <c r="F5" s="16" t="s">
        <v>58</v>
      </c>
      <c r="G5" s="54"/>
      <c r="H5" s="54"/>
    </row>
    <row r="6" spans="1:8" x14ac:dyDescent="0.2">
      <c r="A6" s="403">
        <f>+'Tabela I'!$K$2</f>
        <v>0</v>
      </c>
      <c r="B6" s="403">
        <f>+'Tabela I'!$K$1</f>
        <v>2020</v>
      </c>
      <c r="C6" s="55">
        <v>1</v>
      </c>
      <c r="D6" s="2">
        <f>'Tabela IV'!B12</f>
        <v>0</v>
      </c>
      <c r="E6" s="2">
        <f>'Tabela IV'!C12</f>
        <v>0</v>
      </c>
      <c r="F6" s="2">
        <f>'Tabela IV'!D12</f>
        <v>0</v>
      </c>
    </row>
    <row r="7" spans="1:8" x14ac:dyDescent="0.2">
      <c r="A7" s="403">
        <f>+'Tabela I'!$K$2</f>
        <v>0</v>
      </c>
      <c r="B7" s="403">
        <f>+'Tabela I'!$K$1</f>
        <v>2020</v>
      </c>
      <c r="C7" s="55">
        <v>2</v>
      </c>
      <c r="D7" s="2">
        <f>'Tabela IV'!B13</f>
        <v>0</v>
      </c>
      <c r="E7" s="2">
        <f>'Tabela IV'!C13</f>
        <v>0</v>
      </c>
      <c r="F7" s="2">
        <f>'Tabela IV'!D13</f>
        <v>0</v>
      </c>
    </row>
    <row r="8" spans="1:8" x14ac:dyDescent="0.2">
      <c r="A8" s="403">
        <f>+'Tabela I'!$K$2</f>
        <v>0</v>
      </c>
      <c r="B8" s="403">
        <f>+'Tabela I'!$K$1</f>
        <v>2020</v>
      </c>
      <c r="C8" s="55">
        <v>3</v>
      </c>
      <c r="D8" s="2">
        <f>'Tabela IV'!B14</f>
        <v>0</v>
      </c>
      <c r="E8" s="2">
        <f>'Tabela IV'!C14</f>
        <v>0</v>
      </c>
      <c r="F8" s="2">
        <f>'Tabela IV'!D14</f>
        <v>0</v>
      </c>
    </row>
    <row r="9" spans="1:8" x14ac:dyDescent="0.2">
      <c r="A9" s="403">
        <f>+'Tabela I'!$K$2</f>
        <v>0</v>
      </c>
      <c r="B9" s="403">
        <f>+'Tabela I'!$K$1</f>
        <v>2020</v>
      </c>
      <c r="C9" s="55">
        <v>4</v>
      </c>
      <c r="D9" s="2">
        <f>'Tabela IV'!B15</f>
        <v>0</v>
      </c>
      <c r="E9" s="2">
        <f>'Tabela IV'!C15</f>
        <v>0</v>
      </c>
      <c r="F9" s="2">
        <f>'Tabela IV'!D15</f>
        <v>0</v>
      </c>
    </row>
    <row r="10" spans="1:8" x14ac:dyDescent="0.2">
      <c r="A10" s="403">
        <f>+'Tabela I'!$K$2</f>
        <v>0</v>
      </c>
      <c r="B10" s="403">
        <f>+'Tabela I'!$K$1</f>
        <v>2020</v>
      </c>
      <c r="C10" s="55">
        <v>5</v>
      </c>
      <c r="D10" s="2">
        <f>'Tabela IV'!B16</f>
        <v>0</v>
      </c>
      <c r="E10" s="2">
        <f>'Tabela IV'!C16</f>
        <v>0</v>
      </c>
      <c r="F10" s="2">
        <f>'Tabela IV'!D16</f>
        <v>0</v>
      </c>
    </row>
    <row r="11" spans="1:8" x14ac:dyDescent="0.2">
      <c r="A11" s="403">
        <f>+'Tabela I'!$K$2</f>
        <v>0</v>
      </c>
      <c r="B11" s="403">
        <f>+'Tabela I'!$K$1</f>
        <v>2020</v>
      </c>
      <c r="C11" s="55">
        <v>6</v>
      </c>
      <c r="D11" s="2">
        <f>'Tabela IV'!B17</f>
        <v>0</v>
      </c>
      <c r="E11" s="2">
        <f>'Tabela IV'!C17</f>
        <v>0</v>
      </c>
      <c r="F11" s="2">
        <f>'Tabela IV'!D17</f>
        <v>0</v>
      </c>
    </row>
    <row r="12" spans="1:8" x14ac:dyDescent="0.2">
      <c r="A12" s="403">
        <f>+'Tabela I'!$K$2</f>
        <v>0</v>
      </c>
      <c r="B12" s="403">
        <f>+'Tabela I'!$K$1</f>
        <v>2020</v>
      </c>
      <c r="C12" s="55">
        <v>7</v>
      </c>
      <c r="D12" s="2">
        <f>'Tabela IV'!B18</f>
        <v>0</v>
      </c>
      <c r="E12" s="2">
        <f>'Tabela IV'!C18</f>
        <v>0</v>
      </c>
      <c r="F12" s="2">
        <f>'Tabela IV'!D18</f>
        <v>0</v>
      </c>
    </row>
    <row r="13" spans="1:8" x14ac:dyDescent="0.2">
      <c r="A13" s="10"/>
      <c r="B13" s="10"/>
      <c r="C13" s="65"/>
      <c r="D13" s="10"/>
      <c r="E13" s="10"/>
    </row>
    <row r="15" spans="1:8" x14ac:dyDescent="0.2">
      <c r="A15" s="16" t="s">
        <v>0</v>
      </c>
      <c r="B15" s="16" t="s">
        <v>1</v>
      </c>
      <c r="C15" s="16" t="s">
        <v>62</v>
      </c>
      <c r="D15" s="16" t="s">
        <v>68</v>
      </c>
      <c r="E15" s="16" t="s">
        <v>69</v>
      </c>
      <c r="F15" s="16" t="s">
        <v>70</v>
      </c>
      <c r="G15" s="16" t="s">
        <v>37</v>
      </c>
      <c r="H15" s="54"/>
    </row>
    <row r="16" spans="1:8" x14ac:dyDescent="0.2">
      <c r="A16" s="403">
        <f>+'Tabela I'!$K$2</f>
        <v>0</v>
      </c>
      <c r="B16" s="403">
        <f>+'Tabela I'!$K$1</f>
        <v>2020</v>
      </c>
      <c r="C16" s="55">
        <v>3</v>
      </c>
      <c r="D16" s="2">
        <f>'Tabela IV'!B23</f>
        <v>0</v>
      </c>
      <c r="E16" s="2">
        <f>'Tabela IV'!C23</f>
        <v>0</v>
      </c>
      <c r="F16" s="2">
        <f>'Tabela IV'!D23</f>
        <v>0</v>
      </c>
      <c r="G16" s="2">
        <f>'Tabela IV'!E23</f>
        <v>0</v>
      </c>
    </row>
    <row r="19" spans="1:4" x14ac:dyDescent="0.2">
      <c r="A19" s="16" t="s">
        <v>0</v>
      </c>
      <c r="B19" s="16" t="s">
        <v>1</v>
      </c>
      <c r="C19" s="16" t="s">
        <v>59</v>
      </c>
      <c r="D19" s="16" t="s">
        <v>60</v>
      </c>
    </row>
    <row r="20" spans="1:4" x14ac:dyDescent="0.2">
      <c r="A20" s="403">
        <f>+'Tabela I'!$K$2</f>
        <v>0</v>
      </c>
      <c r="B20" s="403">
        <f>+'Tabela I'!$K$1</f>
        <v>2020</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19"/>
  <sheetViews>
    <sheetView zoomScale="70" zoomScaleNormal="70" zoomScaleSheetLayoutView="55" workbookViewId="0">
      <selection activeCell="Z112" sqref="Z112"/>
    </sheetView>
  </sheetViews>
  <sheetFormatPr defaultColWidth="9.109375" defaultRowHeight="15.05" x14ac:dyDescent="0.3"/>
  <cols>
    <col min="1" max="2" width="6.33203125" style="174" customWidth="1"/>
    <col min="3" max="3" width="18.44140625" style="210" customWidth="1"/>
    <col min="4" max="4" width="9.88671875" style="210" customWidth="1"/>
    <col min="5" max="5" width="20.44140625" style="210" customWidth="1"/>
    <col min="6" max="6" width="22" style="204" customWidth="1"/>
    <col min="7" max="7" width="11.5546875" style="174" customWidth="1"/>
    <col min="8" max="8" width="11.44140625" style="174" customWidth="1"/>
    <col min="9" max="10" width="11" style="174" customWidth="1"/>
    <col min="11" max="12" width="9.88671875" style="174" customWidth="1"/>
    <col min="13" max="13" width="11" style="174" customWidth="1"/>
    <col min="14" max="14" width="10.109375" style="174" customWidth="1"/>
    <col min="15" max="15" width="9" style="174" customWidth="1"/>
    <col min="16" max="16" width="12.109375" style="174" customWidth="1"/>
    <col min="17" max="17" width="11" style="174" customWidth="1"/>
    <col min="18" max="18" width="7.44140625" style="174" customWidth="1"/>
    <col min="19" max="19" width="6.88671875" style="174" customWidth="1"/>
    <col min="20" max="21" width="6.109375" style="174" customWidth="1"/>
    <col min="22" max="26" width="9.109375" style="174" customWidth="1"/>
    <col min="27" max="16384" width="9.109375" style="174"/>
  </cols>
  <sheetData>
    <row r="1" spans="1:26" s="200" customFormat="1" ht="45.1" customHeight="1" x14ac:dyDescent="0.3">
      <c r="A1" s="197" t="s">
        <v>121</v>
      </c>
      <c r="B1" s="197" t="s">
        <v>122</v>
      </c>
      <c r="C1" s="197" t="s">
        <v>123</v>
      </c>
      <c r="D1" s="197" t="s">
        <v>124</v>
      </c>
      <c r="E1" s="197" t="s">
        <v>125</v>
      </c>
      <c r="F1" s="197" t="s">
        <v>126</v>
      </c>
      <c r="G1" s="197" t="s">
        <v>127</v>
      </c>
      <c r="H1" s="198" t="s">
        <v>128</v>
      </c>
      <c r="I1" s="198" t="s">
        <v>129</v>
      </c>
      <c r="J1" s="198" t="s">
        <v>130</v>
      </c>
      <c r="K1" s="197" t="s">
        <v>131</v>
      </c>
      <c r="L1" s="197" t="s">
        <v>132</v>
      </c>
      <c r="M1" s="197" t="s">
        <v>133</v>
      </c>
      <c r="N1" s="197" t="s">
        <v>134</v>
      </c>
      <c r="O1" s="197" t="s">
        <v>135</v>
      </c>
      <c r="P1" s="197" t="s">
        <v>136</v>
      </c>
      <c r="Q1" s="271" t="s">
        <v>158</v>
      </c>
      <c r="R1" s="271" t="s">
        <v>159</v>
      </c>
      <c r="S1" s="271" t="s">
        <v>160</v>
      </c>
      <c r="T1" s="271" t="s">
        <v>161</v>
      </c>
      <c r="U1" s="271" t="s">
        <v>162</v>
      </c>
      <c r="V1" s="272" t="s">
        <v>163</v>
      </c>
      <c r="X1" s="199"/>
      <c r="Y1" s="199"/>
      <c r="Z1" s="199"/>
    </row>
    <row r="2" spans="1:26" s="204" customFormat="1" ht="37.6" x14ac:dyDescent="0.3">
      <c r="A2" s="403">
        <f>'Tabela I'!$K$1</f>
        <v>2020</v>
      </c>
      <c r="B2" s="403">
        <f>'Tabela I'!$K$2</f>
        <v>0</v>
      </c>
      <c r="C2" s="201" t="str">
        <f>'Tabela II'!B8</f>
        <v>Vladimir Špoljarić</v>
      </c>
      <c r="D2" s="201">
        <f>'Tabela II'!C8</f>
        <v>0</v>
      </c>
      <c r="E2" s="201">
        <f>'Tabela II'!D8</f>
        <v>0</v>
      </c>
      <c r="F2" s="201" t="str">
        <f>'Tabela II'!E8</f>
        <v>Predsjednik suda</v>
      </c>
      <c r="G2" s="201" t="str">
        <f>'Tabela II'!G8</f>
        <v>Ne treba raditi na predm.</v>
      </c>
      <c r="H2" s="201" t="str">
        <f>'Tabela II'!H8</f>
        <v>01.01.2020</v>
      </c>
      <c r="I2" s="201" t="str">
        <f>'Tabela II'!I8</f>
        <v>13.11.2020</v>
      </c>
      <c r="J2" s="201">
        <f>'Tabela II'!J8</f>
        <v>262</v>
      </c>
      <c r="K2" s="201">
        <f>'Tabela II'!K8</f>
        <v>0</v>
      </c>
      <c r="L2" s="201">
        <f>'Tabela II'!L8</f>
        <v>7.8100000000000003E-2</v>
      </c>
      <c r="M2" s="201">
        <f>'Tabela II'!M8</f>
        <v>0</v>
      </c>
      <c r="N2" s="201">
        <f>'Tabela II'!N8</f>
        <v>0</v>
      </c>
      <c r="O2" s="201">
        <f>'Tabela II'!O8</f>
        <v>1.0781000000000001</v>
      </c>
      <c r="P2" s="201">
        <f>'Tabela II'!P8</f>
        <v>1.0781000000000001</v>
      </c>
      <c r="Q2" s="201">
        <f>'Tabela II'!Q8</f>
        <v>0</v>
      </c>
      <c r="R2" s="201">
        <f>'Tabela II'!R8</f>
        <v>0</v>
      </c>
      <c r="S2" s="201">
        <f>'Tabela II'!S8</f>
        <v>0</v>
      </c>
      <c r="T2" s="201">
        <f>'Tabela II'!T8</f>
        <v>0</v>
      </c>
      <c r="U2" s="201" t="str">
        <f>'Tabela II'!U8</f>
        <v/>
      </c>
      <c r="V2" s="201" t="str">
        <f>'Tabela II'!V8</f>
        <v/>
      </c>
      <c r="W2" s="203"/>
      <c r="X2" s="203"/>
      <c r="Y2" s="203"/>
    </row>
    <row r="3" spans="1:26" s="202" customFormat="1" x14ac:dyDescent="0.2">
      <c r="A3" s="403">
        <f>'Tabela I'!$K$1</f>
        <v>2020</v>
      </c>
      <c r="B3" s="403">
        <f>'Tabela I'!$K$2</f>
        <v>0</v>
      </c>
      <c r="C3" s="201">
        <f>'Tabela II'!B9</f>
        <v>0</v>
      </c>
      <c r="D3" s="201">
        <f>'Tabela II'!C9</f>
        <v>0</v>
      </c>
      <c r="E3" s="201">
        <f>'Tabela II'!D9</f>
        <v>0</v>
      </c>
      <c r="F3" s="201" t="str">
        <f>'Tabela II'!E9</f>
        <v>Predsjednik suda</v>
      </c>
      <c r="G3" s="201">
        <f>'Tabela II'!G9</f>
        <v>0</v>
      </c>
      <c r="H3" s="201">
        <f>'Tabela II'!H9</f>
        <v>0</v>
      </c>
      <c r="I3" s="201">
        <f>'Tabela II'!I9</f>
        <v>0</v>
      </c>
      <c r="J3" s="201">
        <f>'Tabela II'!J9</f>
        <v>262</v>
      </c>
      <c r="K3" s="201">
        <f>'Tabela II'!K9</f>
        <v>0</v>
      </c>
      <c r="L3" s="201">
        <f>'Tabela II'!L9</f>
        <v>0</v>
      </c>
      <c r="M3" s="201">
        <f>'Tabela II'!M9</f>
        <v>0</v>
      </c>
      <c r="N3" s="201">
        <f>'Tabela II'!N9</f>
        <v>0</v>
      </c>
      <c r="O3" s="201" t="str">
        <f>'Tabela II'!O9</f>
        <v/>
      </c>
      <c r="P3" s="201" t="str">
        <f>'Tabela II'!P9</f>
        <v/>
      </c>
      <c r="Q3" s="201">
        <f>'Tabela II'!Q9</f>
        <v>0</v>
      </c>
      <c r="R3" s="201">
        <f>'Tabela II'!R9</f>
        <v>0</v>
      </c>
      <c r="S3" s="201">
        <f>'Tabela II'!S9</f>
        <v>0</v>
      </c>
      <c r="T3" s="201">
        <f>'Tabela II'!T9</f>
        <v>0</v>
      </c>
      <c r="U3" s="201" t="str">
        <f>'Tabela II'!U9</f>
        <v/>
      </c>
      <c r="V3" s="201" t="str">
        <f>'Tabela II'!V9</f>
        <v/>
      </c>
    </row>
    <row r="4" spans="1:26" s="202" customFormat="1" x14ac:dyDescent="0.2">
      <c r="A4" s="403">
        <f>'Tabela I'!$K$1</f>
        <v>2020</v>
      </c>
      <c r="B4" s="403">
        <f>'Tabela I'!$K$2</f>
        <v>0</v>
      </c>
      <c r="C4" s="201" t="str">
        <f>'Tabela II'!B10</f>
        <v>Adisa Zahiragić</v>
      </c>
      <c r="D4" s="201">
        <f>'Tabela II'!C10</f>
        <v>0</v>
      </c>
      <c r="E4" s="201" t="str">
        <f>'Tabela II'!D10</f>
        <v>KRIVIĆNI</v>
      </c>
      <c r="F4" s="201" t="str">
        <f>'Tabela II'!E10</f>
        <v>Predsjednik odjela</v>
      </c>
      <c r="G4" s="201">
        <f>'Tabela II'!G10</f>
        <v>0.8</v>
      </c>
      <c r="H4" s="201" t="str">
        <f>'Tabela II'!H10</f>
        <v>01.01.2020</v>
      </c>
      <c r="I4" s="201" t="str">
        <f>'Tabela II'!I10</f>
        <v>31.12.2020</v>
      </c>
      <c r="J4" s="201">
        <f>'Tabela II'!J10</f>
        <v>262</v>
      </c>
      <c r="K4" s="201">
        <f>'Tabela II'!K10</f>
        <v>5</v>
      </c>
      <c r="L4" s="201">
        <f>'Tabela II'!L10</f>
        <v>1.1258999999999999</v>
      </c>
      <c r="M4" s="201">
        <f>'Tabela II'!M10</f>
        <v>0</v>
      </c>
      <c r="N4" s="201">
        <f>'Tabela II'!N10</f>
        <v>0</v>
      </c>
      <c r="O4" s="201">
        <f>'Tabela II'!O10</f>
        <v>1.4073749999999998</v>
      </c>
      <c r="P4" s="201">
        <f>'Tabela II'!P10</f>
        <v>1.4347558365758752</v>
      </c>
      <c r="Q4" s="201">
        <f>'Tabela II'!Q10</f>
        <v>0</v>
      </c>
      <c r="R4" s="201">
        <f>'Tabela II'!R10</f>
        <v>0</v>
      </c>
      <c r="S4" s="201">
        <f>'Tabela II'!S10</f>
        <v>0</v>
      </c>
      <c r="T4" s="201">
        <f>'Tabela II'!T10</f>
        <v>0</v>
      </c>
      <c r="U4" s="201" t="str">
        <f>'Tabela II'!U10</f>
        <v/>
      </c>
      <c r="V4" s="201">
        <f>'Tabela II'!V10</f>
        <v>30</v>
      </c>
    </row>
    <row r="5" spans="1:26" s="202" customFormat="1" x14ac:dyDescent="0.2">
      <c r="A5" s="403">
        <f>'Tabela I'!$K$1</f>
        <v>2020</v>
      </c>
      <c r="B5" s="403">
        <f>'Tabela I'!$K$2</f>
        <v>0</v>
      </c>
      <c r="C5" s="201" t="str">
        <f>'Tabela II'!B11</f>
        <v>Jasenko Ružić</v>
      </c>
      <c r="D5" s="201">
        <f>'Tabela II'!C11</f>
        <v>0</v>
      </c>
      <c r="E5" s="201" t="str">
        <f>'Tabela II'!D11</f>
        <v>KRIVIČNI</v>
      </c>
      <c r="F5" s="201" t="str">
        <f>'Tabela II'!E11</f>
        <v>Sudija</v>
      </c>
      <c r="G5" s="201">
        <f>'Tabela II'!G11</f>
        <v>1</v>
      </c>
      <c r="H5" s="201" t="str">
        <f>'Tabela II'!H11</f>
        <v>01.01.2020</v>
      </c>
      <c r="I5" s="201" t="str">
        <f>'Tabela II'!I11</f>
        <v>31.12.2020</v>
      </c>
      <c r="J5" s="201">
        <f>'Tabela II'!J11</f>
        <v>262</v>
      </c>
      <c r="K5" s="201">
        <f>'Tabela II'!K11</f>
        <v>0</v>
      </c>
      <c r="L5" s="201">
        <f>'Tabela II'!L11</f>
        <v>1.0322</v>
      </c>
      <c r="M5" s="201">
        <f>'Tabela II'!M11</f>
        <v>0</v>
      </c>
      <c r="N5" s="201">
        <f>'Tabela II'!N11</f>
        <v>0</v>
      </c>
      <c r="O5" s="201">
        <f>'Tabela II'!O11</f>
        <v>1.0322</v>
      </c>
      <c r="P5" s="201">
        <f>'Tabela II'!P11</f>
        <v>1.0322</v>
      </c>
      <c r="Q5" s="201">
        <f>'Tabela II'!Q11</f>
        <v>0</v>
      </c>
      <c r="R5" s="201">
        <f>'Tabela II'!R11</f>
        <v>0</v>
      </c>
      <c r="S5" s="201">
        <f>'Tabela II'!S11</f>
        <v>0</v>
      </c>
      <c r="T5" s="201">
        <f>'Tabela II'!T11</f>
        <v>0</v>
      </c>
      <c r="U5" s="201" t="str">
        <f>'Tabela II'!U11</f>
        <v/>
      </c>
      <c r="V5" s="201">
        <f>'Tabela II'!V11</f>
        <v>30</v>
      </c>
    </row>
    <row r="6" spans="1:26" s="202" customFormat="1" x14ac:dyDescent="0.2">
      <c r="A6" s="403">
        <f>'Tabela I'!$K$1</f>
        <v>2020</v>
      </c>
      <c r="B6" s="403">
        <f>'Tabela I'!$K$2</f>
        <v>0</v>
      </c>
      <c r="C6" s="201" t="str">
        <f>'Tabela II'!B12</f>
        <v>Indira Jahić</v>
      </c>
      <c r="D6" s="201">
        <f>'Tabela II'!C12</f>
        <v>0</v>
      </c>
      <c r="E6" s="201" t="str">
        <f>'Tabela II'!D12</f>
        <v>KRIVIČNI</v>
      </c>
      <c r="F6" s="201" t="str">
        <f>'Tabela II'!E12</f>
        <v>Sudija</v>
      </c>
      <c r="G6" s="201">
        <f>'Tabela II'!G12</f>
        <v>1</v>
      </c>
      <c r="H6" s="201" t="str">
        <f>'Tabela II'!H12</f>
        <v>01.01.2020</v>
      </c>
      <c r="I6" s="201" t="str">
        <f>'Tabela II'!I12</f>
        <v>31.12.2020</v>
      </c>
      <c r="J6" s="201">
        <f>'Tabela II'!J12</f>
        <v>262</v>
      </c>
      <c r="K6" s="201">
        <f>'Tabela II'!K12</f>
        <v>13</v>
      </c>
      <c r="L6" s="201">
        <f>'Tabela II'!L12</f>
        <v>1.0892999999999999</v>
      </c>
      <c r="M6" s="201">
        <f>'Tabela II'!M12</f>
        <v>0</v>
      </c>
      <c r="N6" s="201">
        <f>'Tabela II'!N12</f>
        <v>0</v>
      </c>
      <c r="O6" s="201">
        <f>'Tabela II'!O12</f>
        <v>1.0892999999999999</v>
      </c>
      <c r="P6" s="201">
        <f>'Tabela II'!P12</f>
        <v>1.1461710843373494</v>
      </c>
      <c r="Q6" s="201">
        <f>'Tabela II'!Q12</f>
        <v>0</v>
      </c>
      <c r="R6" s="201">
        <f>'Tabela II'!R12</f>
        <v>0</v>
      </c>
      <c r="S6" s="201">
        <f>'Tabela II'!S12</f>
        <v>0</v>
      </c>
      <c r="T6" s="201">
        <f>'Tabela II'!T12</f>
        <v>0</v>
      </c>
      <c r="U6" s="201" t="str">
        <f>'Tabela II'!U12</f>
        <v/>
      </c>
      <c r="V6" s="201">
        <f>'Tabela II'!V12</f>
        <v>30</v>
      </c>
    </row>
    <row r="7" spans="1:26" s="202" customFormat="1" x14ac:dyDescent="0.2">
      <c r="A7" s="403">
        <f>'Tabela I'!$K$1</f>
        <v>2020</v>
      </c>
      <c r="B7" s="403">
        <f>'Tabela I'!$K$2</f>
        <v>0</v>
      </c>
      <c r="C7" s="201" t="str">
        <f>'Tabela II'!B13</f>
        <v>Igor Todorović</v>
      </c>
      <c r="D7" s="201">
        <f>'Tabela II'!C13</f>
        <v>0</v>
      </c>
      <c r="E7" s="201" t="str">
        <f>'Tabela II'!D13</f>
        <v>KRIVIČNI</v>
      </c>
      <c r="F7" s="201" t="str">
        <f>'Tabela II'!E13</f>
        <v>Sudija</v>
      </c>
      <c r="G7" s="201">
        <f>'Tabela II'!G13</f>
        <v>1</v>
      </c>
      <c r="H7" s="201" t="str">
        <f>'Tabela II'!H13</f>
        <v>01.01.2020</v>
      </c>
      <c r="I7" s="201" t="str">
        <f>'Tabela II'!I13</f>
        <v>31.12.2020</v>
      </c>
      <c r="J7" s="201">
        <f>'Tabela II'!J13</f>
        <v>262</v>
      </c>
      <c r="K7" s="201">
        <f>'Tabela II'!K13</f>
        <v>22</v>
      </c>
      <c r="L7" s="201">
        <f>'Tabela II'!L13</f>
        <v>1.3183</v>
      </c>
      <c r="M7" s="201">
        <f>'Tabela II'!M13</f>
        <v>0</v>
      </c>
      <c r="N7" s="201">
        <f>'Tabela II'!N13</f>
        <v>0</v>
      </c>
      <c r="O7" s="201">
        <f>'Tabela II'!O13</f>
        <v>1.3183</v>
      </c>
      <c r="P7" s="201">
        <f>'Tabela II'!P13</f>
        <v>1.4391441666666667</v>
      </c>
      <c r="Q7" s="201">
        <f>'Tabela II'!Q13</f>
        <v>0</v>
      </c>
      <c r="R7" s="201">
        <f>'Tabela II'!R13</f>
        <v>0</v>
      </c>
      <c r="S7" s="201">
        <f>'Tabela II'!S13</f>
        <v>0</v>
      </c>
      <c r="T7" s="201">
        <f>'Tabela II'!T13</f>
        <v>0</v>
      </c>
      <c r="U7" s="201" t="str">
        <f>'Tabela II'!U13</f>
        <v/>
      </c>
      <c r="V7" s="201">
        <f>'Tabela II'!V13</f>
        <v>30</v>
      </c>
    </row>
    <row r="8" spans="1:26" s="202" customFormat="1" x14ac:dyDescent="0.2">
      <c r="A8" s="403">
        <f>'Tabela I'!$K$1</f>
        <v>2020</v>
      </c>
      <c r="B8" s="403">
        <f>'Tabela I'!$K$2</f>
        <v>0</v>
      </c>
      <c r="C8" s="201" t="str">
        <f>'Tabela II'!B14</f>
        <v>Elvira Begović</v>
      </c>
      <c r="D8" s="201">
        <f>'Tabela II'!C14</f>
        <v>0</v>
      </c>
      <c r="E8" s="201" t="str">
        <f>'Tabela II'!D14</f>
        <v>KRIVIČNI</v>
      </c>
      <c r="F8" s="201" t="str">
        <f>'Tabela II'!E14</f>
        <v>Sudija</v>
      </c>
      <c r="G8" s="201">
        <f>'Tabela II'!G14</f>
        <v>1</v>
      </c>
      <c r="H8" s="201" t="str">
        <f>'Tabela II'!H14</f>
        <v>01.01.2020</v>
      </c>
      <c r="I8" s="201" t="str">
        <f>'Tabela II'!I14</f>
        <v>31.12.2020</v>
      </c>
      <c r="J8" s="201">
        <f>'Tabela II'!J14</f>
        <v>262</v>
      </c>
      <c r="K8" s="201">
        <f>'Tabela II'!K14</f>
        <v>34</v>
      </c>
      <c r="L8" s="201">
        <f>'Tabela II'!L14</f>
        <v>1.0141</v>
      </c>
      <c r="M8" s="201">
        <f>'Tabela II'!M14</f>
        <v>0</v>
      </c>
      <c r="N8" s="201">
        <f>'Tabela II'!N14</f>
        <v>0</v>
      </c>
      <c r="O8" s="201">
        <f>'Tabela II'!O14</f>
        <v>1.0141</v>
      </c>
      <c r="P8" s="201">
        <f>'Tabela II'!P14</f>
        <v>1.1653254385964913</v>
      </c>
      <c r="Q8" s="201">
        <f>'Tabela II'!Q14</f>
        <v>0</v>
      </c>
      <c r="R8" s="201">
        <f>'Tabela II'!R14</f>
        <v>0</v>
      </c>
      <c r="S8" s="201">
        <f>'Tabela II'!S14</f>
        <v>0</v>
      </c>
      <c r="T8" s="201">
        <f>'Tabela II'!T14</f>
        <v>0</v>
      </c>
      <c r="U8" s="201" t="str">
        <f>'Tabela II'!U14</f>
        <v/>
      </c>
      <c r="V8" s="201">
        <f>'Tabela II'!V14</f>
        <v>30</v>
      </c>
    </row>
    <row r="9" spans="1:26" s="202" customFormat="1" x14ac:dyDescent="0.2">
      <c r="A9" s="403">
        <f>'Tabela I'!$K$1</f>
        <v>2020</v>
      </c>
      <c r="B9" s="403">
        <f>'Tabela I'!$K$2</f>
        <v>0</v>
      </c>
      <c r="C9" s="201" t="str">
        <f>'Tabela II'!B15</f>
        <v>Sanela Rondić</v>
      </c>
      <c r="D9" s="201">
        <f>'Tabela II'!C15</f>
        <v>0</v>
      </c>
      <c r="E9" s="201" t="str">
        <f>'Tabela II'!D15</f>
        <v>KRIVIČNI</v>
      </c>
      <c r="F9" s="201" t="str">
        <f>'Tabela II'!E15</f>
        <v>Sudija</v>
      </c>
      <c r="G9" s="201">
        <f>'Tabela II'!G15</f>
        <v>1</v>
      </c>
      <c r="H9" s="201" t="str">
        <f>'Tabela II'!H15</f>
        <v>01.01.2020</v>
      </c>
      <c r="I9" s="201" t="str">
        <f>'Tabela II'!I15</f>
        <v>31.12.2020</v>
      </c>
      <c r="J9" s="201">
        <f>'Tabela II'!J15</f>
        <v>262</v>
      </c>
      <c r="K9" s="201">
        <f>'Tabela II'!K15</f>
        <v>4</v>
      </c>
      <c r="L9" s="201">
        <f>'Tabela II'!L15</f>
        <v>1.3264</v>
      </c>
      <c r="M9" s="201">
        <f>'Tabela II'!M15</f>
        <v>0</v>
      </c>
      <c r="N9" s="201">
        <f>'Tabela II'!N15</f>
        <v>0</v>
      </c>
      <c r="O9" s="201">
        <f>'Tabela II'!O15</f>
        <v>1.3264</v>
      </c>
      <c r="P9" s="201">
        <f>'Tabela II'!P15</f>
        <v>1.3469643410852714</v>
      </c>
      <c r="Q9" s="201">
        <f>'Tabela II'!Q15</f>
        <v>0</v>
      </c>
      <c r="R9" s="201">
        <f>'Tabela II'!R15</f>
        <v>0</v>
      </c>
      <c r="S9" s="201">
        <f>'Tabela II'!S15</f>
        <v>0</v>
      </c>
      <c r="T9" s="201">
        <f>'Tabela II'!T15</f>
        <v>0</v>
      </c>
      <c r="U9" s="201" t="str">
        <f>'Tabela II'!U15</f>
        <v/>
      </c>
      <c r="V9" s="201">
        <f>'Tabela II'!V15</f>
        <v>30</v>
      </c>
    </row>
    <row r="10" spans="1:26" s="202" customFormat="1" x14ac:dyDescent="0.2">
      <c r="A10" s="403">
        <f>'Tabela I'!$K$1</f>
        <v>2020</v>
      </c>
      <c r="B10" s="403">
        <f>'Tabela I'!$K$2</f>
        <v>0</v>
      </c>
      <c r="C10" s="201" t="str">
        <f>'Tabela II'!B16</f>
        <v>Rozita Šimić</v>
      </c>
      <c r="D10" s="201">
        <f>'Tabela II'!C16</f>
        <v>0</v>
      </c>
      <c r="E10" s="201" t="str">
        <f>'Tabela II'!D16</f>
        <v>KRIVIČNI</v>
      </c>
      <c r="F10" s="201" t="str">
        <f>'Tabela II'!E16</f>
        <v>Sudija</v>
      </c>
      <c r="G10" s="201">
        <f>'Tabela II'!G16</f>
        <v>1</v>
      </c>
      <c r="H10" s="201" t="str">
        <f>'Tabela II'!H16</f>
        <v>01.01.2020</v>
      </c>
      <c r="I10" s="201" t="str">
        <f>'Tabela II'!I16</f>
        <v>31.12.2020</v>
      </c>
      <c r="J10" s="201">
        <f>'Tabela II'!J16</f>
        <v>262</v>
      </c>
      <c r="K10" s="201">
        <f>'Tabela II'!K16</f>
        <v>0</v>
      </c>
      <c r="L10" s="201">
        <f>'Tabela II'!L16</f>
        <v>1.2395</v>
      </c>
      <c r="M10" s="201">
        <f>'Tabela II'!M16</f>
        <v>0</v>
      </c>
      <c r="N10" s="201">
        <f>'Tabela II'!N16</f>
        <v>0</v>
      </c>
      <c r="O10" s="201">
        <f>'Tabela II'!O16</f>
        <v>1.2395</v>
      </c>
      <c r="P10" s="201">
        <f>'Tabela II'!P16</f>
        <v>1.2395</v>
      </c>
      <c r="Q10" s="201">
        <f>'Tabela II'!Q16</f>
        <v>0</v>
      </c>
      <c r="R10" s="201">
        <f>'Tabela II'!R16</f>
        <v>0</v>
      </c>
      <c r="S10" s="201">
        <f>'Tabela II'!S16</f>
        <v>0</v>
      </c>
      <c r="T10" s="201">
        <f>'Tabela II'!T16</f>
        <v>0</v>
      </c>
      <c r="U10" s="201" t="str">
        <f>'Tabela II'!U16</f>
        <v/>
      </c>
      <c r="V10" s="201">
        <f>'Tabela II'!V16</f>
        <v>30</v>
      </c>
    </row>
    <row r="11" spans="1:26" s="202" customFormat="1" x14ac:dyDescent="0.2">
      <c r="A11" s="403">
        <f>'Tabela I'!$K$1</f>
        <v>2020</v>
      </c>
      <c r="B11" s="403">
        <f>'Tabela I'!$K$2</f>
        <v>0</v>
      </c>
      <c r="C11" s="201" t="str">
        <f>'Tabela II'!B17</f>
        <v>Žana Knežević</v>
      </c>
      <c r="D11" s="201">
        <f>'Tabela II'!C17</f>
        <v>0</v>
      </c>
      <c r="E11" s="201" t="str">
        <f>'Tabela II'!D17</f>
        <v>KRIVIČNI</v>
      </c>
      <c r="F11" s="201" t="str">
        <f>'Tabela II'!E17</f>
        <v>Sudija</v>
      </c>
      <c r="G11" s="201">
        <f>'Tabela II'!G17</f>
        <v>1</v>
      </c>
      <c r="H11" s="201" t="str">
        <f>'Tabela II'!H17</f>
        <v>01.01.2020</v>
      </c>
      <c r="I11" s="201" t="str">
        <f>'Tabela II'!I17</f>
        <v>31.12.2020</v>
      </c>
      <c r="J11" s="201">
        <f>'Tabela II'!J17</f>
        <v>262</v>
      </c>
      <c r="K11" s="201">
        <f>'Tabela II'!K17</f>
        <v>14</v>
      </c>
      <c r="L11" s="201">
        <f>'Tabela II'!L17</f>
        <v>1.2468999999999999</v>
      </c>
      <c r="M11" s="201">
        <f>'Tabela II'!M17</f>
        <v>0</v>
      </c>
      <c r="N11" s="201">
        <f>'Tabela II'!N17</f>
        <v>7.2700000000000001E-2</v>
      </c>
      <c r="O11" s="201">
        <f>'Tabela II'!O17</f>
        <v>1.3195999999999999</v>
      </c>
      <c r="P11" s="201">
        <f>'Tabela II'!P17</f>
        <v>1.3940935483870966</v>
      </c>
      <c r="Q11" s="201">
        <f>'Tabela II'!Q17</f>
        <v>0</v>
      </c>
      <c r="R11" s="201">
        <f>'Tabela II'!R17</f>
        <v>0</v>
      </c>
      <c r="S11" s="201">
        <f>'Tabela II'!S17</f>
        <v>0</v>
      </c>
      <c r="T11" s="201">
        <f>'Tabela II'!T17</f>
        <v>0</v>
      </c>
      <c r="U11" s="201" t="str">
        <f>'Tabela II'!U17</f>
        <v/>
      </c>
      <c r="V11" s="201">
        <f>'Tabela II'!V17</f>
        <v>30</v>
      </c>
    </row>
    <row r="12" spans="1:26" s="202" customFormat="1" x14ac:dyDescent="0.2">
      <c r="A12" s="403">
        <f>'Tabela I'!$K$1</f>
        <v>2020</v>
      </c>
      <c r="B12" s="403">
        <f>'Tabela I'!$K$2</f>
        <v>0</v>
      </c>
      <c r="C12" s="201" t="str">
        <f>'Tabela II'!B18</f>
        <v>Danijela Mikić</v>
      </c>
      <c r="D12" s="201">
        <f>'Tabela II'!C18</f>
        <v>0</v>
      </c>
      <c r="E12" s="201" t="str">
        <f>'Tabela II'!D18</f>
        <v>UPRAVNI</v>
      </c>
      <c r="F12" s="201" t="str">
        <f>'Tabela II'!E18</f>
        <v>Predsjednik odjela</v>
      </c>
      <c r="G12" s="201">
        <f>'Tabela II'!G18</f>
        <v>0.8</v>
      </c>
      <c r="H12" s="201" t="str">
        <f>'Tabela II'!H18</f>
        <v>01.01.2020</v>
      </c>
      <c r="I12" s="201" t="str">
        <f>'Tabela II'!I18</f>
        <v>31.12.2020</v>
      </c>
      <c r="J12" s="201">
        <f>'Tabela II'!J18</f>
        <v>262</v>
      </c>
      <c r="K12" s="201">
        <f>'Tabela II'!K18</f>
        <v>10</v>
      </c>
      <c r="L12" s="201">
        <f>'Tabela II'!L18</f>
        <v>0.94830000000000003</v>
      </c>
      <c r="M12" s="201">
        <f>'Tabela II'!M18</f>
        <v>0</v>
      </c>
      <c r="N12" s="201">
        <f>'Tabela II'!N18</f>
        <v>0.05</v>
      </c>
      <c r="O12" s="201">
        <f>'Tabela II'!O18</f>
        <v>1.2478750000000001</v>
      </c>
      <c r="P12" s="201">
        <f>'Tabela II'!P18</f>
        <v>1.2973938492063495</v>
      </c>
      <c r="Q12" s="201">
        <f>'Tabela II'!Q18</f>
        <v>0</v>
      </c>
      <c r="R12" s="201">
        <f>'Tabela II'!R18</f>
        <v>0</v>
      </c>
      <c r="S12" s="201">
        <f>'Tabela II'!S18</f>
        <v>0</v>
      </c>
      <c r="T12" s="201">
        <f>'Tabela II'!T18</f>
        <v>0</v>
      </c>
      <c r="U12" s="201" t="str">
        <f>'Tabela II'!U18</f>
        <v/>
      </c>
      <c r="V12" s="201">
        <f>'Tabela II'!V18</f>
        <v>30</v>
      </c>
    </row>
    <row r="13" spans="1:26" s="202" customFormat="1" ht="25.05" x14ac:dyDescent="0.2">
      <c r="A13" s="403">
        <f>'Tabela I'!$K$1</f>
        <v>2020</v>
      </c>
      <c r="B13" s="403">
        <f>'Tabela I'!$K$2</f>
        <v>0</v>
      </c>
      <c r="C13" s="201" t="str">
        <f>'Tabela II'!B19</f>
        <v>Aida Salčinović Kuljanin</v>
      </c>
      <c r="D13" s="201">
        <f>'Tabela II'!C19</f>
        <v>0</v>
      </c>
      <c r="E13" s="201" t="str">
        <f>'Tabela II'!D19</f>
        <v>UPRAVNI</v>
      </c>
      <c r="F13" s="201" t="str">
        <f>'Tabela II'!E19</f>
        <v>Sudija</v>
      </c>
      <c r="G13" s="201">
        <f>'Tabela II'!G19</f>
        <v>1</v>
      </c>
      <c r="H13" s="201" t="str">
        <f>'Tabela II'!H19</f>
        <v>01.01.2020</v>
      </c>
      <c r="I13" s="201" t="str">
        <f>'Tabela II'!I19</f>
        <v>31.12.2020</v>
      </c>
      <c r="J13" s="201">
        <f>'Tabela II'!J19</f>
        <v>262</v>
      </c>
      <c r="K13" s="201">
        <f>'Tabela II'!K19</f>
        <v>0</v>
      </c>
      <c r="L13" s="201">
        <f>'Tabela II'!L19</f>
        <v>0.87190000000000001</v>
      </c>
      <c r="M13" s="201">
        <f>'Tabela II'!M19</f>
        <v>0</v>
      </c>
      <c r="N13" s="201">
        <f>'Tabela II'!N19</f>
        <v>0.1</v>
      </c>
      <c r="O13" s="201">
        <f>'Tabela II'!O19</f>
        <v>0.97189999999999999</v>
      </c>
      <c r="P13" s="201">
        <f>'Tabela II'!P19</f>
        <v>0.97189999999999999</v>
      </c>
      <c r="Q13" s="201">
        <f>'Tabela II'!Q19</f>
        <v>0</v>
      </c>
      <c r="R13" s="201">
        <f>'Tabela II'!R19</f>
        <v>0</v>
      </c>
      <c r="S13" s="201">
        <f>'Tabela II'!S19</f>
        <v>0</v>
      </c>
      <c r="T13" s="201">
        <f>'Tabela II'!T19</f>
        <v>0</v>
      </c>
      <c r="U13" s="201" t="str">
        <f>'Tabela II'!U19</f>
        <v/>
      </c>
      <c r="V13" s="201">
        <f>'Tabela II'!V19</f>
        <v>25</v>
      </c>
    </row>
    <row r="14" spans="1:26" s="202" customFormat="1" x14ac:dyDescent="0.2">
      <c r="A14" s="403">
        <f>'Tabela I'!$K$1</f>
        <v>2020</v>
      </c>
      <c r="B14" s="403">
        <f>'Tabela I'!$K$2</f>
        <v>0</v>
      </c>
      <c r="C14" s="201" t="str">
        <f>'Tabela II'!B20</f>
        <v>Aida Šabanović</v>
      </c>
      <c r="D14" s="201">
        <f>'Tabela II'!C20</f>
        <v>0</v>
      </c>
      <c r="E14" s="201" t="str">
        <f>'Tabela II'!D20</f>
        <v>UPRAVNI</v>
      </c>
      <c r="F14" s="201" t="str">
        <f>'Tabela II'!E20</f>
        <v>Sudija</v>
      </c>
      <c r="G14" s="201">
        <f>'Tabela II'!G20</f>
        <v>1</v>
      </c>
      <c r="H14" s="201" t="str">
        <f>'Tabela II'!H20</f>
        <v>01.01.2020</v>
      </c>
      <c r="I14" s="201" t="str">
        <f>'Tabela II'!I20</f>
        <v>31.12.2020</v>
      </c>
      <c r="J14" s="201">
        <f>'Tabela II'!J20</f>
        <v>262</v>
      </c>
      <c r="K14" s="201">
        <f>'Tabela II'!K20</f>
        <v>13</v>
      </c>
      <c r="L14" s="201">
        <f>'Tabela II'!L20</f>
        <v>0.93659999999999999</v>
      </c>
      <c r="M14" s="201">
        <f>'Tabela II'!M20</f>
        <v>0</v>
      </c>
      <c r="N14" s="201">
        <f>'Tabela II'!N20</f>
        <v>0</v>
      </c>
      <c r="O14" s="201">
        <f>'Tabela II'!O20</f>
        <v>0.93659999999999999</v>
      </c>
      <c r="P14" s="201">
        <f>'Tabela II'!P20</f>
        <v>0.98549879518072281</v>
      </c>
      <c r="Q14" s="201">
        <f>'Tabela II'!Q20</f>
        <v>0</v>
      </c>
      <c r="R14" s="201">
        <f>'Tabela II'!R20</f>
        <v>0</v>
      </c>
      <c r="S14" s="201">
        <f>'Tabela II'!S20</f>
        <v>0</v>
      </c>
      <c r="T14" s="201">
        <f>'Tabela II'!T20</f>
        <v>0</v>
      </c>
      <c r="U14" s="201" t="str">
        <f>'Tabela II'!U20</f>
        <v/>
      </c>
      <c r="V14" s="201">
        <f>'Tabela II'!V20</f>
        <v>25</v>
      </c>
    </row>
    <row r="15" spans="1:26" s="202" customFormat="1" x14ac:dyDescent="0.2">
      <c r="A15" s="403">
        <f>'Tabela I'!$K$1</f>
        <v>2020</v>
      </c>
      <c r="B15" s="403">
        <f>'Tabela I'!$K$2</f>
        <v>0</v>
      </c>
      <c r="C15" s="201" t="str">
        <f>'Tabela II'!B21</f>
        <v>Rada Bjeljac</v>
      </c>
      <c r="D15" s="201">
        <f>'Tabela II'!C21</f>
        <v>0</v>
      </c>
      <c r="E15" s="201" t="str">
        <f>'Tabela II'!D21</f>
        <v>UPRAVNI</v>
      </c>
      <c r="F15" s="201" t="str">
        <f>'Tabela II'!E21</f>
        <v>Sudija</v>
      </c>
      <c r="G15" s="201">
        <f>'Tabela II'!G21</f>
        <v>1</v>
      </c>
      <c r="H15" s="201" t="str">
        <f>'Tabela II'!H21</f>
        <v>01.01.2020</v>
      </c>
      <c r="I15" s="201" t="str">
        <f>'Tabela II'!I21</f>
        <v>31.12.2020</v>
      </c>
      <c r="J15" s="201">
        <f>'Tabela II'!J21</f>
        <v>262</v>
      </c>
      <c r="K15" s="201">
        <f>'Tabela II'!K21</f>
        <v>56</v>
      </c>
      <c r="L15" s="201">
        <f>'Tabela II'!L21</f>
        <v>0.71130000000000004</v>
      </c>
      <c r="M15" s="201">
        <f>'Tabela II'!M21</f>
        <v>0</v>
      </c>
      <c r="N15" s="201">
        <f>'Tabela II'!N21</f>
        <v>0.05</v>
      </c>
      <c r="O15" s="201">
        <f>'Tabela II'!O21</f>
        <v>0.76130000000000009</v>
      </c>
      <c r="P15" s="201">
        <f>'Tabela II'!P21</f>
        <v>0.96825533980582545</v>
      </c>
      <c r="Q15" s="201">
        <f>'Tabela II'!Q21</f>
        <v>0</v>
      </c>
      <c r="R15" s="201">
        <f>'Tabela II'!R21</f>
        <v>0</v>
      </c>
      <c r="S15" s="201">
        <f>'Tabela II'!S21</f>
        <v>0</v>
      </c>
      <c r="T15" s="201">
        <f>'Tabela II'!T21</f>
        <v>0</v>
      </c>
      <c r="U15" s="201" t="str">
        <f>'Tabela II'!U21</f>
        <v/>
      </c>
      <c r="V15" s="201">
        <f>'Tabela II'!V21</f>
        <v>25</v>
      </c>
    </row>
    <row r="16" spans="1:26" s="202" customFormat="1" x14ac:dyDescent="0.2">
      <c r="A16" s="403">
        <f>'Tabela I'!$K$1</f>
        <v>2020</v>
      </c>
      <c r="B16" s="403">
        <f>'Tabela I'!$K$2</f>
        <v>0</v>
      </c>
      <c r="C16" s="201" t="str">
        <f>'Tabela II'!B22</f>
        <v>Slavica Džaferović</v>
      </c>
      <c r="D16" s="201">
        <f>'Tabela II'!C22</f>
        <v>0</v>
      </c>
      <c r="E16" s="201" t="str">
        <f>'Tabela II'!D22</f>
        <v>UPRAVNI</v>
      </c>
      <c r="F16" s="201" t="str">
        <f>'Tabela II'!E22</f>
        <v>Sudija</v>
      </c>
      <c r="G16" s="201">
        <f>'Tabela II'!G22</f>
        <v>1</v>
      </c>
      <c r="H16" s="201" t="str">
        <f>'Tabela II'!H22</f>
        <v>01.01.2020</v>
      </c>
      <c r="I16" s="201" t="str">
        <f>'Tabela II'!I22</f>
        <v>31.12.2020</v>
      </c>
      <c r="J16" s="201">
        <f>'Tabela II'!J22</f>
        <v>262</v>
      </c>
      <c r="K16" s="201">
        <f>'Tabela II'!K22</f>
        <v>21</v>
      </c>
      <c r="L16" s="201">
        <f>'Tabela II'!L22</f>
        <v>0.98060000000000003</v>
      </c>
      <c r="M16" s="201">
        <f>'Tabela II'!M22</f>
        <v>0</v>
      </c>
      <c r="N16" s="201">
        <f>'Tabela II'!N22</f>
        <v>0.05</v>
      </c>
      <c r="O16" s="201">
        <f>'Tabela II'!O22</f>
        <v>1.0306</v>
      </c>
      <c r="P16" s="201">
        <f>'Tabela II'!P22</f>
        <v>1.1204033195020746</v>
      </c>
      <c r="Q16" s="201">
        <f>'Tabela II'!Q22</f>
        <v>0</v>
      </c>
      <c r="R16" s="201">
        <f>'Tabela II'!R22</f>
        <v>0</v>
      </c>
      <c r="S16" s="201">
        <f>'Tabela II'!S22</f>
        <v>0</v>
      </c>
      <c r="T16" s="201">
        <f>'Tabela II'!T22</f>
        <v>0</v>
      </c>
      <c r="U16" s="201" t="str">
        <f>'Tabela II'!U22</f>
        <v/>
      </c>
      <c r="V16" s="201">
        <f>'Tabela II'!V22</f>
        <v>30</v>
      </c>
    </row>
    <row r="17" spans="1:22" s="202" customFormat="1" x14ac:dyDescent="0.2">
      <c r="A17" s="403">
        <f>'Tabela I'!$K$1</f>
        <v>2020</v>
      </c>
      <c r="B17" s="403">
        <f>'Tabela I'!$K$2</f>
        <v>0</v>
      </c>
      <c r="C17" s="201" t="str">
        <f>'Tabela II'!B23</f>
        <v>Vildana Mujagić</v>
      </c>
      <c r="D17" s="201">
        <f>'Tabela II'!C23</f>
        <v>0</v>
      </c>
      <c r="E17" s="201" t="str">
        <f>'Tabela II'!D23</f>
        <v>UPRAVNI</v>
      </c>
      <c r="F17" s="201" t="str">
        <f>'Tabela II'!E23</f>
        <v>Sudija</v>
      </c>
      <c r="G17" s="201">
        <f>'Tabela II'!G23</f>
        <v>1</v>
      </c>
      <c r="H17" s="201" t="str">
        <f>'Tabela II'!H23</f>
        <v>01.01.2020</v>
      </c>
      <c r="I17" s="201" t="str">
        <f>'Tabela II'!I23</f>
        <v>31.12.2020</v>
      </c>
      <c r="J17" s="201">
        <f>'Tabela II'!J23</f>
        <v>262</v>
      </c>
      <c r="K17" s="201">
        <f>'Tabela II'!K23</f>
        <v>0</v>
      </c>
      <c r="L17" s="201">
        <f>'Tabela II'!L23</f>
        <v>0.74209999999999998</v>
      </c>
      <c r="M17" s="201">
        <f>'Tabela II'!M23</f>
        <v>0</v>
      </c>
      <c r="N17" s="201">
        <f>'Tabela II'!N23</f>
        <v>0.1</v>
      </c>
      <c r="O17" s="201">
        <f>'Tabela II'!O23</f>
        <v>0.84209999999999996</v>
      </c>
      <c r="P17" s="201">
        <f>'Tabela II'!P23</f>
        <v>0.84209999999999996</v>
      </c>
      <c r="Q17" s="201">
        <f>'Tabela II'!Q23</f>
        <v>0</v>
      </c>
      <c r="R17" s="201">
        <f>'Tabela II'!R23</f>
        <v>0</v>
      </c>
      <c r="S17" s="201">
        <f>'Tabela II'!S23</f>
        <v>0</v>
      </c>
      <c r="T17" s="201">
        <f>'Tabela II'!T23</f>
        <v>0</v>
      </c>
      <c r="U17" s="201" t="str">
        <f>'Tabela II'!U23</f>
        <v/>
      </c>
      <c r="V17" s="201">
        <f>'Tabela II'!V23</f>
        <v>20</v>
      </c>
    </row>
    <row r="18" spans="1:22" s="202" customFormat="1" x14ac:dyDescent="0.2">
      <c r="A18" s="403">
        <f>'Tabela I'!$K$1</f>
        <v>2020</v>
      </c>
      <c r="B18" s="403">
        <f>'Tabela I'!$K$2</f>
        <v>0</v>
      </c>
      <c r="C18" s="201" t="str">
        <f>'Tabela II'!B24</f>
        <v>Amina Begović</v>
      </c>
      <c r="D18" s="201">
        <f>'Tabela II'!C24</f>
        <v>0</v>
      </c>
      <c r="E18" s="201" t="str">
        <f>'Tabela II'!D24</f>
        <v>GRAĐANSKI</v>
      </c>
      <c r="F18" s="201" t="str">
        <f>'Tabela II'!E24</f>
        <v>Sudija</v>
      </c>
      <c r="G18" s="201">
        <f>'Tabela II'!G24</f>
        <v>0</v>
      </c>
      <c r="H18" s="201">
        <f>'Tabela II'!H24</f>
        <v>0</v>
      </c>
      <c r="I18" s="201">
        <f>'Tabela II'!I24</f>
        <v>0</v>
      </c>
      <c r="J18" s="201">
        <f>'Tabela II'!J24</f>
        <v>0</v>
      </c>
      <c r="K18" s="201">
        <f>'Tabela II'!K24</f>
        <v>0</v>
      </c>
      <c r="L18" s="201">
        <f>'Tabela II'!L24</f>
        <v>0</v>
      </c>
      <c r="M18" s="201">
        <f>'Tabela II'!M24</f>
        <v>0</v>
      </c>
      <c r="N18" s="201">
        <f>'Tabela II'!N24</f>
        <v>0</v>
      </c>
      <c r="O18" s="201" t="str">
        <f>'Tabela II'!O24</f>
        <v/>
      </c>
      <c r="P18" s="201" t="str">
        <f>'Tabela II'!P24</f>
        <v/>
      </c>
      <c r="Q18" s="201">
        <f>'Tabela II'!Q24</f>
        <v>0</v>
      </c>
      <c r="R18" s="201">
        <f>'Tabela II'!R24</f>
        <v>0</v>
      </c>
      <c r="S18" s="201">
        <f>'Tabela II'!S24</f>
        <v>0</v>
      </c>
      <c r="T18" s="201">
        <f>'Tabela II'!T24</f>
        <v>0</v>
      </c>
      <c r="U18" s="201" t="str">
        <f>'Tabela II'!U24</f>
        <v/>
      </c>
      <c r="V18" s="201" t="str">
        <f>'Tabela II'!V24</f>
        <v/>
      </c>
    </row>
    <row r="19" spans="1:22" s="202" customFormat="1" x14ac:dyDescent="0.2">
      <c r="A19" s="403">
        <f>'Tabela I'!$K$1</f>
        <v>2020</v>
      </c>
      <c r="B19" s="403">
        <f>'Tabela I'!$K$2</f>
        <v>0</v>
      </c>
      <c r="C19" s="201" t="str">
        <f>'Tabela II'!B25</f>
        <v>Admira Sejranić</v>
      </c>
      <c r="D19" s="201">
        <f>'Tabela II'!C25</f>
        <v>0</v>
      </c>
      <c r="E19" s="201" t="str">
        <f>'Tabela II'!D25</f>
        <v>GRAĐANSKI</v>
      </c>
      <c r="F19" s="201" t="str">
        <f>'Tabela II'!E25</f>
        <v>Sudija</v>
      </c>
      <c r="G19" s="201">
        <f>'Tabela II'!G25</f>
        <v>1</v>
      </c>
      <c r="H19" s="201" t="str">
        <f>'Tabela II'!H25</f>
        <v>01.01.2020</v>
      </c>
      <c r="I19" s="201" t="str">
        <f>'Tabela II'!I25</f>
        <v>31.12.2020</v>
      </c>
      <c r="J19" s="201">
        <f>'Tabela II'!J25</f>
        <v>262</v>
      </c>
      <c r="K19" s="201">
        <f>'Tabela II'!K25</f>
        <v>15</v>
      </c>
      <c r="L19" s="201">
        <f>'Tabela II'!L25</f>
        <v>1.2174</v>
      </c>
      <c r="M19" s="201">
        <f>'Tabela II'!M25</f>
        <v>0</v>
      </c>
      <c r="N19" s="201">
        <f>'Tabela II'!N25</f>
        <v>0.05</v>
      </c>
      <c r="O19" s="201">
        <f>'Tabela II'!O25</f>
        <v>1.2674000000000001</v>
      </c>
      <c r="P19" s="201">
        <f>'Tabela II'!P25</f>
        <v>1.3443676113360326</v>
      </c>
      <c r="Q19" s="201">
        <f>'Tabela II'!Q25</f>
        <v>0</v>
      </c>
      <c r="R19" s="201">
        <f>'Tabela II'!R25</f>
        <v>0</v>
      </c>
      <c r="S19" s="201">
        <f>'Tabela II'!S25</f>
        <v>0</v>
      </c>
      <c r="T19" s="201">
        <f>'Tabela II'!T25</f>
        <v>0</v>
      </c>
      <c r="U19" s="201" t="str">
        <f>'Tabela II'!U25</f>
        <v/>
      </c>
      <c r="V19" s="201">
        <f>'Tabela II'!V25</f>
        <v>30</v>
      </c>
    </row>
    <row r="20" spans="1:22" s="202" customFormat="1" ht="25.05" x14ac:dyDescent="0.2">
      <c r="A20" s="403">
        <f>'Tabela I'!$K$1</f>
        <v>2020</v>
      </c>
      <c r="B20" s="403">
        <f>'Tabela I'!$K$2</f>
        <v>0</v>
      </c>
      <c r="C20" s="201" t="str">
        <f>'Tabela II'!B26</f>
        <v>Amela Mahić Samardžić</v>
      </c>
      <c r="D20" s="201">
        <f>'Tabela II'!C26</f>
        <v>0</v>
      </c>
      <c r="E20" s="201" t="str">
        <f>'Tabela II'!D26</f>
        <v>GRAĐANSKI</v>
      </c>
      <c r="F20" s="201" t="str">
        <f>'Tabela II'!E26</f>
        <v>Sudija</v>
      </c>
      <c r="G20" s="201">
        <f>'Tabela II'!G26</f>
        <v>1</v>
      </c>
      <c r="H20" s="201" t="str">
        <f>'Tabela II'!H26</f>
        <v>01.01.2020</v>
      </c>
      <c r="I20" s="201" t="str">
        <f>'Tabela II'!I26</f>
        <v>31.12.2020</v>
      </c>
      <c r="J20" s="201">
        <f>'Tabela II'!J26</f>
        <v>262</v>
      </c>
      <c r="K20" s="201">
        <f>'Tabela II'!K26</f>
        <v>0</v>
      </c>
      <c r="L20" s="201">
        <f>'Tabela II'!L26</f>
        <v>1.0993999999999999</v>
      </c>
      <c r="M20" s="201">
        <f>'Tabela II'!M26</f>
        <v>0</v>
      </c>
      <c r="N20" s="201">
        <f>'Tabela II'!N26</f>
        <v>0.05</v>
      </c>
      <c r="O20" s="201">
        <f>'Tabela II'!O26</f>
        <v>1.1494</v>
      </c>
      <c r="P20" s="201">
        <f>'Tabela II'!P26</f>
        <v>1.1494</v>
      </c>
      <c r="Q20" s="201">
        <f>'Tabela II'!Q26</f>
        <v>0</v>
      </c>
      <c r="R20" s="201">
        <f>'Tabela II'!R26</f>
        <v>0</v>
      </c>
      <c r="S20" s="201">
        <f>'Tabela II'!S26</f>
        <v>0</v>
      </c>
      <c r="T20" s="201">
        <f>'Tabela II'!T26</f>
        <v>0</v>
      </c>
      <c r="U20" s="201" t="str">
        <f>'Tabela II'!U26</f>
        <v/>
      </c>
      <c r="V20" s="201">
        <f>'Tabela II'!V26</f>
        <v>30</v>
      </c>
    </row>
    <row r="21" spans="1:22" s="202" customFormat="1" x14ac:dyDescent="0.2">
      <c r="A21" s="403">
        <f>'Tabela I'!$K$1</f>
        <v>2020</v>
      </c>
      <c r="B21" s="403">
        <f>'Tabela I'!$K$2</f>
        <v>0</v>
      </c>
      <c r="C21" s="201" t="str">
        <f>'Tabela II'!B27</f>
        <v>Altijana Šeta</v>
      </c>
      <c r="D21" s="201">
        <f>'Tabela II'!C27</f>
        <v>0</v>
      </c>
      <c r="E21" s="201" t="str">
        <f>'Tabela II'!D27</f>
        <v>GRAĐANSKI</v>
      </c>
      <c r="F21" s="201" t="str">
        <f>'Tabela II'!E27</f>
        <v>Sudija</v>
      </c>
      <c r="G21" s="201">
        <f>'Tabela II'!G27</f>
        <v>1</v>
      </c>
      <c r="H21" s="201" t="str">
        <f>'Tabela II'!H27</f>
        <v>01.01.2020</v>
      </c>
      <c r="I21" s="201" t="str">
        <f>'Tabela II'!I27</f>
        <v>31.12.2020</v>
      </c>
      <c r="J21" s="201">
        <f>'Tabela II'!J27</f>
        <v>262</v>
      </c>
      <c r="K21" s="201">
        <f>'Tabela II'!K27</f>
        <v>9</v>
      </c>
      <c r="L21" s="201">
        <f>'Tabela II'!L27</f>
        <v>1.1722999999999999</v>
      </c>
      <c r="M21" s="201">
        <f>'Tabela II'!M27</f>
        <v>0</v>
      </c>
      <c r="N21" s="201">
        <f>'Tabela II'!N27</f>
        <v>0</v>
      </c>
      <c r="O21" s="201">
        <f>'Tabela II'!O27</f>
        <v>1.1722999999999999</v>
      </c>
      <c r="P21" s="201">
        <f>'Tabela II'!P27</f>
        <v>1.2140023715415018</v>
      </c>
      <c r="Q21" s="201">
        <f>'Tabela II'!Q27</f>
        <v>0</v>
      </c>
      <c r="R21" s="201">
        <f>'Tabela II'!R27</f>
        <v>0</v>
      </c>
      <c r="S21" s="201">
        <f>'Tabela II'!S27</f>
        <v>0</v>
      </c>
      <c r="T21" s="201">
        <f>'Tabela II'!T27</f>
        <v>0</v>
      </c>
      <c r="U21" s="201" t="str">
        <f>'Tabela II'!U27</f>
        <v/>
      </c>
      <c r="V21" s="201">
        <f>'Tabela II'!V27</f>
        <v>30</v>
      </c>
    </row>
    <row r="22" spans="1:22" s="202" customFormat="1" x14ac:dyDescent="0.2">
      <c r="A22" s="403">
        <f>'Tabela I'!$K$1</f>
        <v>2020</v>
      </c>
      <c r="B22" s="403">
        <f>'Tabela I'!$K$2</f>
        <v>0</v>
      </c>
      <c r="C22" s="201" t="str">
        <f>'Tabela II'!B28</f>
        <v>Amra Muhibić</v>
      </c>
      <c r="D22" s="201">
        <f>'Tabela II'!C28</f>
        <v>0</v>
      </c>
      <c r="E22" s="201" t="str">
        <f>'Tabela II'!D28</f>
        <v>GRAĐANSKI</v>
      </c>
      <c r="F22" s="201" t="str">
        <f>'Tabela II'!E28</f>
        <v>Sudija</v>
      </c>
      <c r="G22" s="201">
        <f>'Tabela II'!G28</f>
        <v>1</v>
      </c>
      <c r="H22" s="201" t="str">
        <f>'Tabela II'!H28</f>
        <v>01.01.2020</v>
      </c>
      <c r="I22" s="201" t="str">
        <f>'Tabela II'!I28</f>
        <v>31.12.2020</v>
      </c>
      <c r="J22" s="201">
        <f>'Tabela II'!J28</f>
        <v>262</v>
      </c>
      <c r="K22" s="201">
        <f>'Tabela II'!K28</f>
        <v>0</v>
      </c>
      <c r="L22" s="201">
        <f>'Tabela II'!L28</f>
        <v>0.84740000000000004</v>
      </c>
      <c r="M22" s="201">
        <f>'Tabela II'!M28</f>
        <v>0</v>
      </c>
      <c r="N22" s="201">
        <f>'Tabela II'!N28</f>
        <v>0.05</v>
      </c>
      <c r="O22" s="201">
        <f>'Tabela II'!O28</f>
        <v>0.89740000000000009</v>
      </c>
      <c r="P22" s="201">
        <f>'Tabela II'!P28</f>
        <v>0.89740000000000009</v>
      </c>
      <c r="Q22" s="201">
        <f>'Tabela II'!Q28</f>
        <v>0</v>
      </c>
      <c r="R22" s="201">
        <f>'Tabela II'!R28</f>
        <v>0</v>
      </c>
      <c r="S22" s="201">
        <f>'Tabela II'!S28</f>
        <v>0</v>
      </c>
      <c r="T22" s="201">
        <f>'Tabela II'!T28</f>
        <v>0</v>
      </c>
      <c r="U22" s="201" t="str">
        <f>'Tabela II'!U28</f>
        <v/>
      </c>
      <c r="V22" s="201">
        <f>'Tabela II'!V28</f>
        <v>20</v>
      </c>
    </row>
    <row r="23" spans="1:22" s="202" customFormat="1" x14ac:dyDescent="0.2">
      <c r="A23" s="403">
        <f>'Tabela I'!$K$1</f>
        <v>2020</v>
      </c>
      <c r="B23" s="403">
        <f>'Tabela I'!$K$2</f>
        <v>0</v>
      </c>
      <c r="C23" s="201" t="str">
        <f>'Tabela II'!B29</f>
        <v>Behija Šiljak</v>
      </c>
      <c r="D23" s="201">
        <f>'Tabela II'!C29</f>
        <v>0</v>
      </c>
      <c r="E23" s="201" t="str">
        <f>'Tabela II'!D29</f>
        <v>GRAĐANSKI</v>
      </c>
      <c r="F23" s="201" t="str">
        <f>'Tabela II'!E29</f>
        <v>Sudija</v>
      </c>
      <c r="G23" s="201">
        <f>'Tabela II'!G29</f>
        <v>1</v>
      </c>
      <c r="H23" s="201" t="str">
        <f>'Tabela II'!H29</f>
        <v>01.01.2020</v>
      </c>
      <c r="I23" s="201" t="str">
        <f>'Tabela II'!I29</f>
        <v>31.12.2020</v>
      </c>
      <c r="J23" s="201">
        <f>'Tabela II'!J29</f>
        <v>262</v>
      </c>
      <c r="K23" s="201">
        <f>'Tabela II'!K29</f>
        <v>0</v>
      </c>
      <c r="L23" s="201">
        <f>'Tabela II'!L29</f>
        <v>1.2342</v>
      </c>
      <c r="M23" s="201">
        <f>'Tabela II'!M29</f>
        <v>0</v>
      </c>
      <c r="N23" s="201">
        <f>'Tabela II'!N29</f>
        <v>0.05</v>
      </c>
      <c r="O23" s="201">
        <f>'Tabela II'!O29</f>
        <v>1.2842</v>
      </c>
      <c r="P23" s="201">
        <f>'Tabela II'!P29</f>
        <v>1.2842</v>
      </c>
      <c r="Q23" s="201">
        <f>'Tabela II'!Q29</f>
        <v>0</v>
      </c>
      <c r="R23" s="201">
        <f>'Tabela II'!R29</f>
        <v>0</v>
      </c>
      <c r="S23" s="201">
        <f>'Tabela II'!S29</f>
        <v>0</v>
      </c>
      <c r="T23" s="201">
        <f>'Tabela II'!T29</f>
        <v>0</v>
      </c>
      <c r="U23" s="201" t="str">
        <f>'Tabela II'!U29</f>
        <v/>
      </c>
      <c r="V23" s="201">
        <f>'Tabela II'!V29</f>
        <v>30</v>
      </c>
    </row>
    <row r="24" spans="1:22" s="202" customFormat="1" x14ac:dyDescent="0.2">
      <c r="A24" s="403">
        <f>'Tabela I'!$K$1</f>
        <v>2020</v>
      </c>
      <c r="B24" s="403">
        <f>'Tabela I'!$K$2</f>
        <v>0</v>
      </c>
      <c r="C24" s="201" t="str">
        <f>'Tabela II'!B30</f>
        <v>Dubravka Krajišnik</v>
      </c>
      <c r="D24" s="201">
        <f>'Tabela II'!C30</f>
        <v>0</v>
      </c>
      <c r="E24" s="201" t="str">
        <f>'Tabela II'!D30</f>
        <v>GRAĐANSKI</v>
      </c>
      <c r="F24" s="201" t="str">
        <f>'Tabela II'!E30</f>
        <v>Sudija</v>
      </c>
      <c r="G24" s="201">
        <f>'Tabela II'!G30</f>
        <v>1</v>
      </c>
      <c r="H24" s="201" t="str">
        <f>'Tabela II'!H30</f>
        <v>01.01.2020</v>
      </c>
      <c r="I24" s="201" t="str">
        <f>'Tabela II'!I30</f>
        <v>31.12.2020</v>
      </c>
      <c r="J24" s="201">
        <f>'Tabela II'!J30</f>
        <v>262</v>
      </c>
      <c r="K24" s="201">
        <f>'Tabela II'!K30</f>
        <v>16</v>
      </c>
      <c r="L24" s="201">
        <f>'Tabela II'!L30</f>
        <v>1.1158999999999999</v>
      </c>
      <c r="M24" s="201">
        <f>'Tabela II'!M30</f>
        <v>0</v>
      </c>
      <c r="N24" s="201">
        <f>'Tabela II'!N30</f>
        <v>0.05</v>
      </c>
      <c r="O24" s="201">
        <f>'Tabela II'!O30</f>
        <v>1.1658999999999999</v>
      </c>
      <c r="P24" s="201">
        <f>'Tabela II'!P30</f>
        <v>1.2417308943089429</v>
      </c>
      <c r="Q24" s="201">
        <f>'Tabela II'!Q30</f>
        <v>0</v>
      </c>
      <c r="R24" s="201">
        <f>'Tabela II'!R30</f>
        <v>0</v>
      </c>
      <c r="S24" s="201">
        <f>'Tabela II'!S30</f>
        <v>0</v>
      </c>
      <c r="T24" s="201">
        <f>'Tabela II'!T30</f>
        <v>0</v>
      </c>
      <c r="U24" s="201" t="str">
        <f>'Tabela II'!U30</f>
        <v/>
      </c>
      <c r="V24" s="201">
        <f>'Tabela II'!V30</f>
        <v>30</v>
      </c>
    </row>
    <row r="25" spans="1:22" s="202" customFormat="1" ht="25.05" x14ac:dyDescent="0.2">
      <c r="A25" s="403">
        <f>'Tabela I'!$K$1</f>
        <v>2020</v>
      </c>
      <c r="B25" s="403">
        <f>'Tabela I'!$K$2</f>
        <v>0</v>
      </c>
      <c r="C25" s="201" t="str">
        <f>'Tabela II'!B31</f>
        <v>Emina Kurtović Sabljica</v>
      </c>
      <c r="D25" s="201">
        <f>'Tabela II'!C31</f>
        <v>0</v>
      </c>
      <c r="E25" s="201" t="str">
        <f>'Tabela II'!D31</f>
        <v>GRAĐANSKI</v>
      </c>
      <c r="F25" s="201" t="str">
        <f>'Tabela II'!E31</f>
        <v>Sudija</v>
      </c>
      <c r="G25" s="201">
        <f>'Tabela II'!G31</f>
        <v>1</v>
      </c>
      <c r="H25" s="201" t="str">
        <f>'Tabela II'!H31</f>
        <v>01.01.2020</v>
      </c>
      <c r="I25" s="201" t="str">
        <f>'Tabela II'!I31</f>
        <v>31.12.2020</v>
      </c>
      <c r="J25" s="201">
        <f>'Tabela II'!J31</f>
        <v>262</v>
      </c>
      <c r="K25" s="201">
        <f>'Tabela II'!K31</f>
        <v>0</v>
      </c>
      <c r="L25" s="201">
        <f>'Tabela II'!L31</f>
        <v>1.2139</v>
      </c>
      <c r="M25" s="201">
        <f>'Tabela II'!M31</f>
        <v>0</v>
      </c>
      <c r="N25" s="201">
        <f>'Tabela II'!N31</f>
        <v>0.05</v>
      </c>
      <c r="O25" s="201">
        <f>'Tabela II'!O31</f>
        <v>1.2639</v>
      </c>
      <c r="P25" s="201">
        <f>'Tabela II'!P31</f>
        <v>1.2639</v>
      </c>
      <c r="Q25" s="201">
        <f>'Tabela II'!Q31</f>
        <v>0</v>
      </c>
      <c r="R25" s="201">
        <f>'Tabela II'!R31</f>
        <v>0</v>
      </c>
      <c r="S25" s="201">
        <f>'Tabela II'!S31</f>
        <v>0</v>
      </c>
      <c r="T25" s="201">
        <f>'Tabela II'!T31</f>
        <v>0</v>
      </c>
      <c r="U25" s="201" t="str">
        <f>'Tabela II'!U31</f>
        <v/>
      </c>
      <c r="V25" s="201">
        <f>'Tabela II'!V31</f>
        <v>30</v>
      </c>
    </row>
    <row r="26" spans="1:22" s="202" customFormat="1" x14ac:dyDescent="0.2">
      <c r="A26" s="403">
        <f>'Tabela I'!$K$1</f>
        <v>2020</v>
      </c>
      <c r="B26" s="403">
        <f>'Tabela I'!$K$2</f>
        <v>0</v>
      </c>
      <c r="C26" s="201" t="str">
        <f>'Tabela II'!B32</f>
        <v>Emina Tahirović</v>
      </c>
      <c r="D26" s="201">
        <f>'Tabela II'!C32</f>
        <v>0</v>
      </c>
      <c r="E26" s="201" t="str">
        <f>'Tabela II'!D32</f>
        <v>GRAĐANSKI</v>
      </c>
      <c r="F26" s="201" t="str">
        <f>'Tabela II'!E32</f>
        <v>Sudija</v>
      </c>
      <c r="G26" s="201">
        <f>'Tabela II'!G32</f>
        <v>1</v>
      </c>
      <c r="H26" s="201" t="str">
        <f>'Tabela II'!H32</f>
        <v>01.01.2020</v>
      </c>
      <c r="I26" s="201" t="str">
        <f>'Tabela II'!I32</f>
        <v>31.12.2020</v>
      </c>
      <c r="J26" s="201">
        <f>'Tabela II'!J32</f>
        <v>262</v>
      </c>
      <c r="K26" s="201">
        <f>'Tabela II'!K32</f>
        <v>1</v>
      </c>
      <c r="L26" s="201">
        <f>'Tabela II'!L32</f>
        <v>1.1191</v>
      </c>
      <c r="M26" s="201">
        <f>'Tabela II'!M32</f>
        <v>0</v>
      </c>
      <c r="N26" s="201">
        <f>'Tabela II'!N32</f>
        <v>0.05</v>
      </c>
      <c r="O26" s="201">
        <f>'Tabela II'!O32</f>
        <v>1.1691</v>
      </c>
      <c r="P26" s="201">
        <f>'Tabela II'!P32</f>
        <v>1.1735793103448275</v>
      </c>
      <c r="Q26" s="201">
        <f>'Tabela II'!Q32</f>
        <v>0</v>
      </c>
      <c r="R26" s="201">
        <f>'Tabela II'!R32</f>
        <v>0</v>
      </c>
      <c r="S26" s="201">
        <f>'Tabela II'!S32</f>
        <v>0</v>
      </c>
      <c r="T26" s="201">
        <f>'Tabela II'!T32</f>
        <v>0</v>
      </c>
      <c r="U26" s="201" t="str">
        <f>'Tabela II'!U32</f>
        <v/>
      </c>
      <c r="V26" s="201">
        <f>'Tabela II'!V32</f>
        <v>30</v>
      </c>
    </row>
    <row r="27" spans="1:22" s="202" customFormat="1" x14ac:dyDescent="0.2">
      <c r="A27" s="403">
        <f>'Tabela I'!$K$1</f>
        <v>2020</v>
      </c>
      <c r="B27" s="403">
        <f>'Tabela I'!$K$2</f>
        <v>0</v>
      </c>
      <c r="C27" s="201" t="str">
        <f>'Tabela II'!B33</f>
        <v>Gordana Mičović</v>
      </c>
      <c r="D27" s="201">
        <f>'Tabela II'!C33</f>
        <v>0</v>
      </c>
      <c r="E27" s="201" t="str">
        <f>'Tabela II'!D33</f>
        <v>GRAĐANSKI</v>
      </c>
      <c r="F27" s="201" t="str">
        <f>'Tabela II'!E33</f>
        <v>Sudija</v>
      </c>
      <c r="G27" s="201">
        <f>'Tabela II'!G33</f>
        <v>1</v>
      </c>
      <c r="H27" s="201" t="str">
        <f>'Tabela II'!H33</f>
        <v>01.01.2020</v>
      </c>
      <c r="I27" s="201" t="str">
        <f>'Tabela II'!I33</f>
        <v>31.12.2020</v>
      </c>
      <c r="J27" s="201">
        <f>'Tabela II'!J33</f>
        <v>262</v>
      </c>
      <c r="K27" s="201">
        <f>'Tabela II'!K33</f>
        <v>5</v>
      </c>
      <c r="L27" s="201">
        <f>'Tabela II'!L33</f>
        <v>1.0019</v>
      </c>
      <c r="M27" s="201">
        <f>'Tabela II'!M33</f>
        <v>0</v>
      </c>
      <c r="N27" s="201">
        <f>'Tabela II'!N33</f>
        <v>0.05</v>
      </c>
      <c r="O27" s="201">
        <f>'Tabela II'!O33</f>
        <v>1.0519000000000001</v>
      </c>
      <c r="P27" s="201">
        <f>'Tabela II'!P33</f>
        <v>1.072364980544747</v>
      </c>
      <c r="Q27" s="201">
        <f>'Tabela II'!Q33</f>
        <v>0</v>
      </c>
      <c r="R27" s="201">
        <f>'Tabela II'!R33</f>
        <v>0</v>
      </c>
      <c r="S27" s="201">
        <f>'Tabela II'!S33</f>
        <v>0</v>
      </c>
      <c r="T27" s="201">
        <f>'Tabela II'!T33</f>
        <v>0</v>
      </c>
      <c r="U27" s="201" t="str">
        <f>'Tabela II'!U33</f>
        <v/>
      </c>
      <c r="V27" s="201">
        <f>'Tabela II'!V33</f>
        <v>30</v>
      </c>
    </row>
    <row r="28" spans="1:22" s="202" customFormat="1" x14ac:dyDescent="0.2">
      <c r="A28" s="403">
        <f>'Tabela I'!$K$1</f>
        <v>2020</v>
      </c>
      <c r="B28" s="403">
        <f>'Tabela I'!$K$2</f>
        <v>0</v>
      </c>
      <c r="C28" s="201" t="str">
        <f>'Tabela II'!B34</f>
        <v>Gordana Stojaković</v>
      </c>
      <c r="D28" s="201">
        <f>'Tabela II'!C34</f>
        <v>0</v>
      </c>
      <c r="E28" s="201" t="str">
        <f>'Tabela II'!D34</f>
        <v>GRAĐANSKI</v>
      </c>
      <c r="F28" s="201" t="str">
        <f>'Tabela II'!E34</f>
        <v>Sudija</v>
      </c>
      <c r="G28" s="201">
        <f>'Tabela II'!G34</f>
        <v>1</v>
      </c>
      <c r="H28" s="201" t="str">
        <f>'Tabela II'!H34</f>
        <v>01.01.2020</v>
      </c>
      <c r="I28" s="201" t="str">
        <f>'Tabela II'!I34</f>
        <v>31.12.2020</v>
      </c>
      <c r="J28" s="201">
        <f>'Tabela II'!J34</f>
        <v>262</v>
      </c>
      <c r="K28" s="201">
        <f>'Tabela II'!K34</f>
        <v>0</v>
      </c>
      <c r="L28" s="201">
        <f>'Tabela II'!L34</f>
        <v>1.1707000000000001</v>
      </c>
      <c r="M28" s="201">
        <f>'Tabela II'!M34</f>
        <v>0</v>
      </c>
      <c r="N28" s="201">
        <f>'Tabela II'!N34</f>
        <v>0.1</v>
      </c>
      <c r="O28" s="201">
        <f>'Tabela II'!O34</f>
        <v>1.2707000000000002</v>
      </c>
      <c r="P28" s="201">
        <f>'Tabela II'!P34</f>
        <v>1.2707000000000002</v>
      </c>
      <c r="Q28" s="201">
        <f>'Tabela II'!Q34</f>
        <v>0</v>
      </c>
      <c r="R28" s="201">
        <f>'Tabela II'!R34</f>
        <v>0</v>
      </c>
      <c r="S28" s="201">
        <f>'Tabela II'!S34</f>
        <v>0</v>
      </c>
      <c r="T28" s="201">
        <f>'Tabela II'!T34</f>
        <v>0</v>
      </c>
      <c r="U28" s="201" t="str">
        <f>'Tabela II'!U34</f>
        <v/>
      </c>
      <c r="V28" s="201">
        <f>'Tabela II'!V34</f>
        <v>30</v>
      </c>
    </row>
    <row r="29" spans="1:22" s="202" customFormat="1" ht="25.05" x14ac:dyDescent="0.2">
      <c r="A29" s="403">
        <f>'Tabela I'!$K$1</f>
        <v>2020</v>
      </c>
      <c r="B29" s="403">
        <f>'Tabela I'!$K$2</f>
        <v>0</v>
      </c>
      <c r="C29" s="201" t="str">
        <f>'Tabela II'!B35</f>
        <v>Mirsada Dučić Čaušević</v>
      </c>
      <c r="D29" s="201">
        <f>'Tabela II'!C35</f>
        <v>0</v>
      </c>
      <c r="E29" s="201" t="str">
        <f>'Tabela II'!D35</f>
        <v>GRAĐANSKI</v>
      </c>
      <c r="F29" s="201" t="str">
        <f>'Tabela II'!E35</f>
        <v>Sudija</v>
      </c>
      <c r="G29" s="201">
        <f>'Tabela II'!G35</f>
        <v>1</v>
      </c>
      <c r="H29" s="201" t="str">
        <f>'Tabela II'!H35</f>
        <v>01.01.2020</v>
      </c>
      <c r="I29" s="201" t="str">
        <f>'Tabela II'!I35</f>
        <v>31.12.2020</v>
      </c>
      <c r="J29" s="201">
        <f>'Tabela II'!J35</f>
        <v>262</v>
      </c>
      <c r="K29" s="201">
        <f>'Tabela II'!K35</f>
        <v>13</v>
      </c>
      <c r="L29" s="201">
        <f>'Tabela II'!L35</f>
        <v>1.1295999999999999</v>
      </c>
      <c r="M29" s="201">
        <f>'Tabela II'!M35</f>
        <v>0</v>
      </c>
      <c r="N29" s="201">
        <f>'Tabela II'!N35</f>
        <v>0.05</v>
      </c>
      <c r="O29" s="201">
        <f>'Tabela II'!O35</f>
        <v>1.1796</v>
      </c>
      <c r="P29" s="201">
        <f>'Tabela II'!P35</f>
        <v>1.2411855421686746</v>
      </c>
      <c r="Q29" s="201">
        <f>'Tabela II'!Q35</f>
        <v>0</v>
      </c>
      <c r="R29" s="201">
        <f>'Tabela II'!R35</f>
        <v>0</v>
      </c>
      <c r="S29" s="201">
        <f>'Tabela II'!S35</f>
        <v>0</v>
      </c>
      <c r="T29" s="201">
        <f>'Tabela II'!T35</f>
        <v>0</v>
      </c>
      <c r="U29" s="201" t="str">
        <f>'Tabela II'!U35</f>
        <v/>
      </c>
      <c r="V29" s="201">
        <f>'Tabela II'!V35</f>
        <v>30</v>
      </c>
    </row>
    <row r="30" spans="1:22" s="202" customFormat="1" x14ac:dyDescent="0.2">
      <c r="A30" s="403">
        <f>'Tabela I'!$K$1</f>
        <v>2020</v>
      </c>
      <c r="B30" s="403">
        <f>'Tabela I'!$K$2</f>
        <v>0</v>
      </c>
      <c r="C30" s="201" t="str">
        <f>'Tabela II'!B36</f>
        <v>Nađa Seferović</v>
      </c>
      <c r="D30" s="201">
        <f>'Tabela II'!C36</f>
        <v>0</v>
      </c>
      <c r="E30" s="201" t="str">
        <f>'Tabela II'!D36</f>
        <v>GRAĐANSKI</v>
      </c>
      <c r="F30" s="201" t="str">
        <f>'Tabela II'!E36</f>
        <v>Sudija</v>
      </c>
      <c r="G30" s="201">
        <f>'Tabela II'!G36</f>
        <v>1</v>
      </c>
      <c r="H30" s="201" t="str">
        <f>'Tabela II'!H36</f>
        <v>01.01.2020</v>
      </c>
      <c r="I30" s="201" t="str">
        <f>'Tabela II'!I36</f>
        <v>31.12.2020</v>
      </c>
      <c r="J30" s="201">
        <f>'Tabela II'!J36</f>
        <v>262</v>
      </c>
      <c r="K30" s="201">
        <f>'Tabela II'!K36</f>
        <v>0</v>
      </c>
      <c r="L30" s="201">
        <f>'Tabela II'!L36</f>
        <v>1.1503000000000001</v>
      </c>
      <c r="M30" s="201">
        <f>'Tabela II'!M36</f>
        <v>0</v>
      </c>
      <c r="N30" s="201">
        <f>'Tabela II'!N36</f>
        <v>0.1</v>
      </c>
      <c r="O30" s="201">
        <f>'Tabela II'!O36</f>
        <v>1.2503000000000002</v>
      </c>
      <c r="P30" s="201">
        <f>'Tabela II'!P36</f>
        <v>1.2503000000000002</v>
      </c>
      <c r="Q30" s="201">
        <f>'Tabela II'!Q36</f>
        <v>0</v>
      </c>
      <c r="R30" s="201">
        <f>'Tabela II'!R36</f>
        <v>0</v>
      </c>
      <c r="S30" s="201">
        <f>'Tabela II'!S36</f>
        <v>0</v>
      </c>
      <c r="T30" s="201">
        <f>'Tabela II'!T36</f>
        <v>0</v>
      </c>
      <c r="U30" s="201" t="str">
        <f>'Tabela II'!U36</f>
        <v/>
      </c>
      <c r="V30" s="201">
        <f>'Tabela II'!V36</f>
        <v>30</v>
      </c>
    </row>
    <row r="31" spans="1:22" s="202" customFormat="1" x14ac:dyDescent="0.2">
      <c r="A31" s="403">
        <f>'Tabela I'!$K$1</f>
        <v>2020</v>
      </c>
      <c r="B31" s="403">
        <f>'Tabela I'!$K$2</f>
        <v>0</v>
      </c>
      <c r="C31" s="201" t="str">
        <f>'Tabela II'!B37</f>
        <v>Nermina Novalija</v>
      </c>
      <c r="D31" s="201">
        <f>'Tabela II'!C37</f>
        <v>0</v>
      </c>
      <c r="E31" s="201" t="str">
        <f>'Tabela II'!D37</f>
        <v>GRAĐANSKI</v>
      </c>
      <c r="F31" s="201" t="str">
        <f>'Tabela II'!E37</f>
        <v>Sudija</v>
      </c>
      <c r="G31" s="201">
        <f>'Tabela II'!G37</f>
        <v>1</v>
      </c>
      <c r="H31" s="201" t="str">
        <f>'Tabela II'!H37</f>
        <v>01.01.2020</v>
      </c>
      <c r="I31" s="201" t="str">
        <f>'Tabela II'!I37</f>
        <v>31.12.2020</v>
      </c>
      <c r="J31" s="201">
        <f>'Tabela II'!J37</f>
        <v>262</v>
      </c>
      <c r="K31" s="201">
        <f>'Tabela II'!K37</f>
        <v>11</v>
      </c>
      <c r="L31" s="201">
        <f>'Tabela II'!L37</f>
        <v>1.1514</v>
      </c>
      <c r="M31" s="201">
        <f>'Tabela II'!M37</f>
        <v>0</v>
      </c>
      <c r="N31" s="201">
        <f>'Tabela II'!N37</f>
        <v>0.05</v>
      </c>
      <c r="O31" s="201">
        <f>'Tabela II'!O37</f>
        <v>1.2014</v>
      </c>
      <c r="P31" s="201">
        <f>'Tabela II'!P37</f>
        <v>1.2540509960159363</v>
      </c>
      <c r="Q31" s="201">
        <f>'Tabela II'!Q37</f>
        <v>0</v>
      </c>
      <c r="R31" s="201">
        <f>'Tabela II'!R37</f>
        <v>0</v>
      </c>
      <c r="S31" s="201">
        <f>'Tabela II'!S37</f>
        <v>0</v>
      </c>
      <c r="T31" s="201">
        <f>'Tabela II'!T37</f>
        <v>0</v>
      </c>
      <c r="U31" s="201" t="str">
        <f>'Tabela II'!U37</f>
        <v/>
      </c>
      <c r="V31" s="201">
        <f>'Tabela II'!V37</f>
        <v>30</v>
      </c>
    </row>
    <row r="32" spans="1:22" s="202" customFormat="1" x14ac:dyDescent="0.2">
      <c r="A32" s="403">
        <f>'Tabela I'!$K$1</f>
        <v>2020</v>
      </c>
      <c r="B32" s="403">
        <f>'Tabela I'!$K$2</f>
        <v>0</v>
      </c>
      <c r="C32" s="201" t="str">
        <f>'Tabela II'!B38</f>
        <v>Nives Abdagić</v>
      </c>
      <c r="D32" s="201">
        <f>'Tabela II'!C38</f>
        <v>0</v>
      </c>
      <c r="E32" s="201" t="str">
        <f>'Tabela II'!D38</f>
        <v>GRAĐANSKI</v>
      </c>
      <c r="F32" s="201" t="str">
        <f>'Tabela II'!E38</f>
        <v>Sudija</v>
      </c>
      <c r="G32" s="201">
        <f>'Tabela II'!G38</f>
        <v>1</v>
      </c>
      <c r="H32" s="201" t="str">
        <f>'Tabela II'!H38</f>
        <v>01.01.2020</v>
      </c>
      <c r="I32" s="201" t="str">
        <f>'Tabela II'!I38</f>
        <v>31.12.2020</v>
      </c>
      <c r="J32" s="201">
        <f>'Tabela II'!J38</f>
        <v>262</v>
      </c>
      <c r="K32" s="201">
        <f>'Tabela II'!K38</f>
        <v>11</v>
      </c>
      <c r="L32" s="201">
        <f>'Tabela II'!L38</f>
        <v>1.1757</v>
      </c>
      <c r="M32" s="201">
        <f>'Tabela II'!M38</f>
        <v>0</v>
      </c>
      <c r="N32" s="201">
        <f>'Tabela II'!N38</f>
        <v>0.05</v>
      </c>
      <c r="O32" s="201">
        <f>'Tabela II'!O38</f>
        <v>1.2257</v>
      </c>
      <c r="P32" s="201">
        <f>'Tabela II'!P38</f>
        <v>1.27941593625498</v>
      </c>
      <c r="Q32" s="201">
        <f>'Tabela II'!Q38</f>
        <v>0</v>
      </c>
      <c r="R32" s="201">
        <f>'Tabela II'!R38</f>
        <v>0</v>
      </c>
      <c r="S32" s="201">
        <f>'Tabela II'!S38</f>
        <v>0</v>
      </c>
      <c r="T32" s="201">
        <f>'Tabela II'!T38</f>
        <v>0</v>
      </c>
      <c r="U32" s="201" t="str">
        <f>'Tabela II'!U38</f>
        <v/>
      </c>
      <c r="V32" s="201">
        <f>'Tabela II'!V38</f>
        <v>30</v>
      </c>
    </row>
    <row r="33" spans="1:22" s="202" customFormat="1" x14ac:dyDescent="0.2">
      <c r="A33" s="403">
        <f>'Tabela I'!$K$1</f>
        <v>2020</v>
      </c>
      <c r="B33" s="403">
        <f>'Tabela I'!$K$2</f>
        <v>0</v>
      </c>
      <c r="C33" s="201" t="str">
        <f>'Tabela II'!B39</f>
        <v>Sanja Jaramaz Dedić</v>
      </c>
      <c r="D33" s="201">
        <f>'Tabela II'!C39</f>
        <v>0</v>
      </c>
      <c r="E33" s="201" t="str">
        <f>'Tabela II'!D39</f>
        <v>GRAĐANSKI</v>
      </c>
      <c r="F33" s="201" t="str">
        <f>'Tabela II'!E39</f>
        <v>Sudija</v>
      </c>
      <c r="G33" s="201">
        <f>'Tabela II'!G39</f>
        <v>1</v>
      </c>
      <c r="H33" s="201" t="str">
        <f>'Tabela II'!H39</f>
        <v>01.01.2020</v>
      </c>
      <c r="I33" s="201" t="str">
        <f>'Tabela II'!I39</f>
        <v>31.12.2020</v>
      </c>
      <c r="J33" s="201">
        <f>'Tabela II'!J39</f>
        <v>262</v>
      </c>
      <c r="K33" s="201">
        <f>'Tabela II'!K39</f>
        <v>8</v>
      </c>
      <c r="L33" s="201">
        <f>'Tabela II'!L39</f>
        <v>1.0198</v>
      </c>
      <c r="M33" s="201">
        <f>'Tabela II'!M39</f>
        <v>0</v>
      </c>
      <c r="N33" s="201">
        <f>'Tabela II'!N39</f>
        <v>0.1</v>
      </c>
      <c r="O33" s="201">
        <f>'Tabela II'!O39</f>
        <v>1.1198000000000001</v>
      </c>
      <c r="P33" s="201">
        <f>'Tabela II'!P39</f>
        <v>1.1550692913385827</v>
      </c>
      <c r="Q33" s="201">
        <f>'Tabela II'!Q39</f>
        <v>0</v>
      </c>
      <c r="R33" s="201">
        <f>'Tabela II'!R39</f>
        <v>0</v>
      </c>
      <c r="S33" s="201">
        <f>'Tabela II'!S39</f>
        <v>0</v>
      </c>
      <c r="T33" s="201">
        <f>'Tabela II'!T39</f>
        <v>0</v>
      </c>
      <c r="U33" s="201" t="str">
        <f>'Tabela II'!U39</f>
        <v/>
      </c>
      <c r="V33" s="201">
        <f>'Tabela II'!V39</f>
        <v>30</v>
      </c>
    </row>
    <row r="34" spans="1:22" s="202" customFormat="1" ht="25.05" x14ac:dyDescent="0.2">
      <c r="A34" s="403">
        <f>'Tabela I'!$K$1</f>
        <v>2020</v>
      </c>
      <c r="B34" s="403">
        <f>'Tabela I'!$K$2</f>
        <v>0</v>
      </c>
      <c r="C34" s="201" t="str">
        <f>'Tabela II'!B40</f>
        <v>Silvana Brković Mujagić</v>
      </c>
      <c r="D34" s="201">
        <f>'Tabela II'!C40</f>
        <v>0</v>
      </c>
      <c r="E34" s="201" t="str">
        <f>'Tabela II'!D40</f>
        <v>GRAĐANSKI</v>
      </c>
      <c r="F34" s="201" t="str">
        <f>'Tabela II'!E40</f>
        <v>Sudija</v>
      </c>
      <c r="G34" s="201">
        <f>'Tabela II'!G40</f>
        <v>1</v>
      </c>
      <c r="H34" s="201" t="str">
        <f>'Tabela II'!H40</f>
        <v>01.01.2020</v>
      </c>
      <c r="I34" s="201" t="str">
        <f>'Tabela II'!I40</f>
        <v>31.12.2020</v>
      </c>
      <c r="J34" s="201">
        <f>'Tabela II'!J40</f>
        <v>262</v>
      </c>
      <c r="K34" s="201">
        <f>'Tabela II'!K40</f>
        <v>24</v>
      </c>
      <c r="L34" s="201">
        <f>'Tabela II'!L40</f>
        <v>1.3472</v>
      </c>
      <c r="M34" s="201">
        <f>'Tabela II'!M40</f>
        <v>0</v>
      </c>
      <c r="N34" s="201">
        <f>'Tabela II'!N40</f>
        <v>0.05</v>
      </c>
      <c r="O34" s="201">
        <f>'Tabela II'!O40</f>
        <v>1.3972</v>
      </c>
      <c r="P34" s="201">
        <f>'Tabela II'!P40</f>
        <v>1.5380941176470588</v>
      </c>
      <c r="Q34" s="201">
        <f>'Tabela II'!Q40</f>
        <v>0</v>
      </c>
      <c r="R34" s="201">
        <f>'Tabela II'!R40</f>
        <v>0</v>
      </c>
      <c r="S34" s="201">
        <f>'Tabela II'!S40</f>
        <v>0</v>
      </c>
      <c r="T34" s="201">
        <f>'Tabela II'!T40</f>
        <v>0</v>
      </c>
      <c r="U34" s="201" t="str">
        <f>'Tabela II'!U40</f>
        <v/>
      </c>
      <c r="V34" s="201">
        <f>'Tabela II'!V40</f>
        <v>30</v>
      </c>
    </row>
    <row r="35" spans="1:22" s="202" customFormat="1" x14ac:dyDescent="0.2">
      <c r="A35" s="403">
        <f>'Tabela I'!$K$1</f>
        <v>2020</v>
      </c>
      <c r="B35" s="403">
        <f>'Tabela I'!$K$2</f>
        <v>0</v>
      </c>
      <c r="C35" s="201" t="str">
        <f>'Tabela II'!B41</f>
        <v>Zinaida Mešković</v>
      </c>
      <c r="D35" s="201">
        <f>'Tabela II'!C41</f>
        <v>0</v>
      </c>
      <c r="E35" s="201" t="str">
        <f>'Tabela II'!D41</f>
        <v>GRAĐANSKI</v>
      </c>
      <c r="F35" s="201" t="str">
        <f>'Tabela II'!E41</f>
        <v>Sudija</v>
      </c>
      <c r="G35" s="201">
        <f>'Tabela II'!G41</f>
        <v>1</v>
      </c>
      <c r="H35" s="201" t="str">
        <f>'Tabela II'!H41</f>
        <v>01.01.2020</v>
      </c>
      <c r="I35" s="201" t="str">
        <f>'Tabela II'!I41</f>
        <v>31.12.2020</v>
      </c>
      <c r="J35" s="201">
        <f>'Tabela II'!J41</f>
        <v>262</v>
      </c>
      <c r="K35" s="201">
        <f>'Tabela II'!K41</f>
        <v>87</v>
      </c>
      <c r="L35" s="201">
        <f>'Tabela II'!L41</f>
        <v>0.69650000000000001</v>
      </c>
      <c r="M35" s="201">
        <f>'Tabela II'!M41</f>
        <v>0</v>
      </c>
      <c r="N35" s="201">
        <f>'Tabela II'!N41</f>
        <v>0</v>
      </c>
      <c r="O35" s="201">
        <f>'Tabela II'!O41</f>
        <v>0.69650000000000001</v>
      </c>
      <c r="P35" s="201">
        <f>'Tabela II'!P41</f>
        <v>1.0427599999999999</v>
      </c>
      <c r="Q35" s="201">
        <f>'Tabela II'!Q41</f>
        <v>0</v>
      </c>
      <c r="R35" s="201">
        <f>'Tabela II'!R41</f>
        <v>0</v>
      </c>
      <c r="S35" s="201">
        <f>'Tabela II'!S41</f>
        <v>0</v>
      </c>
      <c r="T35" s="201">
        <f>'Tabela II'!T41</f>
        <v>0</v>
      </c>
      <c r="U35" s="201" t="str">
        <f>'Tabela II'!U41</f>
        <v/>
      </c>
      <c r="V35" s="201">
        <f>'Tabela II'!V41</f>
        <v>30</v>
      </c>
    </row>
    <row r="36" spans="1:22" s="202" customFormat="1" x14ac:dyDescent="0.2">
      <c r="A36" s="403">
        <f>'Tabela I'!$K$1</f>
        <v>2020</v>
      </c>
      <c r="B36" s="403">
        <f>'Tabela I'!$K$2</f>
        <v>0</v>
      </c>
      <c r="C36" s="201" t="str">
        <f>'Tabela II'!B42</f>
        <v>Zorana Bošković</v>
      </c>
      <c r="D36" s="201">
        <f>'Tabela II'!C42</f>
        <v>0</v>
      </c>
      <c r="E36" s="201" t="str">
        <f>'Tabela II'!D42</f>
        <v>GRAĐANSKI</v>
      </c>
      <c r="F36" s="201" t="str">
        <f>'Tabela II'!E42</f>
        <v>Sudija</v>
      </c>
      <c r="G36" s="201">
        <f>'Tabela II'!G42</f>
        <v>1</v>
      </c>
      <c r="H36" s="201" t="str">
        <f>'Tabela II'!H42</f>
        <v>01.01.2020</v>
      </c>
      <c r="I36" s="201" t="str">
        <f>'Tabela II'!I42</f>
        <v>31.12.2020</v>
      </c>
      <c r="J36" s="201">
        <f>'Tabela II'!J42</f>
        <v>262</v>
      </c>
      <c r="K36" s="201">
        <f>'Tabela II'!K42</f>
        <v>0</v>
      </c>
      <c r="L36" s="201">
        <f>'Tabela II'!L42</f>
        <v>1.2404999999999999</v>
      </c>
      <c r="M36" s="201">
        <f>'Tabela II'!M42</f>
        <v>0</v>
      </c>
      <c r="N36" s="201">
        <f>'Tabela II'!N42</f>
        <v>0.05</v>
      </c>
      <c r="O36" s="201">
        <f>'Tabela II'!O42</f>
        <v>1.2905</v>
      </c>
      <c r="P36" s="201">
        <f>'Tabela II'!P42</f>
        <v>1.2905</v>
      </c>
      <c r="Q36" s="201">
        <f>'Tabela II'!Q42</f>
        <v>0</v>
      </c>
      <c r="R36" s="201">
        <f>'Tabela II'!R42</f>
        <v>0</v>
      </c>
      <c r="S36" s="201">
        <f>'Tabela II'!S42</f>
        <v>0</v>
      </c>
      <c r="T36" s="201">
        <f>'Tabela II'!T42</f>
        <v>0</v>
      </c>
      <c r="U36" s="201" t="str">
        <f>'Tabela II'!U42</f>
        <v/>
      </c>
      <c r="V36" s="201">
        <f>'Tabela II'!V42</f>
        <v>30</v>
      </c>
    </row>
    <row r="37" spans="1:22" s="202" customFormat="1" x14ac:dyDescent="0.2">
      <c r="A37" s="403">
        <f>'Tabela I'!$K$1</f>
        <v>2020</v>
      </c>
      <c r="B37" s="403">
        <f>'Tabela I'!$K$2</f>
        <v>0</v>
      </c>
      <c r="C37" s="201" t="str">
        <f>'Tabela II'!B43</f>
        <v>Nasiha Feto</v>
      </c>
      <c r="D37" s="201">
        <f>'Tabela II'!C43</f>
        <v>0</v>
      </c>
      <c r="E37" s="201" t="str">
        <f>'Tabela II'!D43</f>
        <v>PRIVREDNI</v>
      </c>
      <c r="F37" s="201" t="str">
        <f>'Tabela II'!E43</f>
        <v>Predsjednik odjela</v>
      </c>
      <c r="G37" s="201">
        <f>'Tabela II'!G43</f>
        <v>0.8</v>
      </c>
      <c r="H37" s="201" t="str">
        <f>'Tabela II'!H43</f>
        <v>01.01.2020</v>
      </c>
      <c r="I37" s="201" t="str">
        <f>'Tabela II'!I43</f>
        <v>31.12.2020</v>
      </c>
      <c r="J37" s="201">
        <f>'Tabela II'!J43</f>
        <v>262</v>
      </c>
      <c r="K37" s="201">
        <f>'Tabela II'!K43</f>
        <v>0</v>
      </c>
      <c r="L37" s="201">
        <f>'Tabela II'!L43</f>
        <v>1.1165</v>
      </c>
      <c r="M37" s="201">
        <f>'Tabela II'!M43</f>
        <v>0</v>
      </c>
      <c r="N37" s="201">
        <f>'Tabela II'!N43</f>
        <v>0</v>
      </c>
      <c r="O37" s="201">
        <f>'Tabela II'!O43</f>
        <v>1.3956249999999999</v>
      </c>
      <c r="P37" s="201">
        <f>'Tabela II'!P43</f>
        <v>1.3956249999999999</v>
      </c>
      <c r="Q37" s="201">
        <f>'Tabela II'!Q43</f>
        <v>0</v>
      </c>
      <c r="R37" s="201">
        <f>'Tabela II'!R43</f>
        <v>0</v>
      </c>
      <c r="S37" s="201">
        <f>'Tabela II'!S43</f>
        <v>0</v>
      </c>
      <c r="T37" s="201">
        <f>'Tabela II'!T43</f>
        <v>0</v>
      </c>
      <c r="U37" s="201" t="str">
        <f>'Tabela II'!U43</f>
        <v/>
      </c>
      <c r="V37" s="201">
        <f>'Tabela II'!V43</f>
        <v>30</v>
      </c>
    </row>
    <row r="38" spans="1:22" s="202" customFormat="1" x14ac:dyDescent="0.2">
      <c r="A38" s="403">
        <f>'Tabela I'!$K$1</f>
        <v>2020</v>
      </c>
      <c r="B38" s="403">
        <f>'Tabela I'!$K$2</f>
        <v>0</v>
      </c>
      <c r="C38" s="201" t="str">
        <f>'Tabela II'!B44</f>
        <v>Jasmina Muratović</v>
      </c>
      <c r="D38" s="201">
        <f>'Tabela II'!C44</f>
        <v>0</v>
      </c>
      <c r="E38" s="201" t="str">
        <f>'Tabela II'!D44</f>
        <v>PRIVREDNI</v>
      </c>
      <c r="F38" s="201" t="str">
        <f>'Tabela II'!E44</f>
        <v>Sudija</v>
      </c>
      <c r="G38" s="201">
        <f>'Tabela II'!G44</f>
        <v>1</v>
      </c>
      <c r="H38" s="201" t="str">
        <f>'Tabela II'!H44</f>
        <v>01.01.2020</v>
      </c>
      <c r="I38" s="201" t="str">
        <f>'Tabela II'!I44</f>
        <v>31.12.2020</v>
      </c>
      <c r="J38" s="201">
        <f>'Tabela II'!J44</f>
        <v>262</v>
      </c>
      <c r="K38" s="201">
        <f>'Tabela II'!K44</f>
        <v>0</v>
      </c>
      <c r="L38" s="201">
        <f>'Tabela II'!L44</f>
        <v>1.3029999999999999</v>
      </c>
      <c r="M38" s="201">
        <f>'Tabela II'!M44</f>
        <v>0</v>
      </c>
      <c r="N38" s="201">
        <f>'Tabela II'!N44</f>
        <v>0.05</v>
      </c>
      <c r="O38" s="201">
        <f>'Tabela II'!O44</f>
        <v>1.353</v>
      </c>
      <c r="P38" s="201">
        <f>'Tabela II'!P44</f>
        <v>1.353</v>
      </c>
      <c r="Q38" s="201">
        <f>'Tabela II'!Q44</f>
        <v>0</v>
      </c>
      <c r="R38" s="201">
        <f>'Tabela II'!R44</f>
        <v>0</v>
      </c>
      <c r="S38" s="201">
        <f>'Tabela II'!S44</f>
        <v>0</v>
      </c>
      <c r="T38" s="201">
        <f>'Tabela II'!T44</f>
        <v>0</v>
      </c>
      <c r="U38" s="201" t="str">
        <f>'Tabela II'!U44</f>
        <v/>
      </c>
      <c r="V38" s="201">
        <f>'Tabela II'!V44</f>
        <v>30</v>
      </c>
    </row>
    <row r="39" spans="1:22" s="202" customFormat="1" x14ac:dyDescent="0.2">
      <c r="A39" s="403">
        <f>'Tabela I'!$K$1</f>
        <v>2020</v>
      </c>
      <c r="B39" s="403">
        <f>'Tabela I'!$K$2</f>
        <v>0</v>
      </c>
      <c r="C39" s="201" t="str">
        <f>'Tabela II'!B45</f>
        <v>Samra Akova</v>
      </c>
      <c r="D39" s="201">
        <f>'Tabela II'!C45</f>
        <v>0</v>
      </c>
      <c r="E39" s="201" t="str">
        <f>'Tabela II'!D45</f>
        <v>PRIVREDNI</v>
      </c>
      <c r="F39" s="201" t="str">
        <f>'Tabela II'!E45</f>
        <v>Sudija</v>
      </c>
      <c r="G39" s="201">
        <f>'Tabela II'!G45</f>
        <v>1</v>
      </c>
      <c r="H39" s="201" t="str">
        <f>'Tabela II'!H45</f>
        <v>01.01.2020</v>
      </c>
      <c r="I39" s="201" t="str">
        <f>'Tabela II'!I45</f>
        <v>31.12.2020</v>
      </c>
      <c r="J39" s="201">
        <f>'Tabela II'!J45</f>
        <v>262</v>
      </c>
      <c r="K39" s="201">
        <f>'Tabela II'!K45</f>
        <v>0</v>
      </c>
      <c r="L39" s="201">
        <f>'Tabela II'!L45</f>
        <v>1.1264000000000001</v>
      </c>
      <c r="M39" s="201">
        <f>'Tabela II'!M45</f>
        <v>0</v>
      </c>
      <c r="N39" s="201">
        <f>'Tabela II'!N45</f>
        <v>0.05</v>
      </c>
      <c r="O39" s="201">
        <f>'Tabela II'!O45</f>
        <v>1.1764000000000001</v>
      </c>
      <c r="P39" s="201">
        <f>'Tabela II'!P45</f>
        <v>1.1764000000000001</v>
      </c>
      <c r="Q39" s="201">
        <f>'Tabela II'!Q45</f>
        <v>0</v>
      </c>
      <c r="R39" s="201">
        <f>'Tabela II'!R45</f>
        <v>0</v>
      </c>
      <c r="S39" s="201">
        <f>'Tabela II'!S45</f>
        <v>0</v>
      </c>
      <c r="T39" s="201">
        <f>'Tabela II'!T45</f>
        <v>0</v>
      </c>
      <c r="U39" s="201" t="str">
        <f>'Tabela II'!U45</f>
        <v/>
      </c>
      <c r="V39" s="201">
        <f>'Tabela II'!V45</f>
        <v>30</v>
      </c>
    </row>
    <row r="40" spans="1:22" s="202" customFormat="1" ht="25.05" x14ac:dyDescent="0.2">
      <c r="A40" s="403">
        <f>'Tabela I'!$K$1</f>
        <v>2020</v>
      </c>
      <c r="B40" s="403">
        <f>'Tabela I'!$K$2</f>
        <v>0</v>
      </c>
      <c r="C40" s="201" t="str">
        <f>'Tabela II'!B46</f>
        <v>Amela Selimović Fazlagić</v>
      </c>
      <c r="D40" s="201">
        <f>'Tabela II'!C46</f>
        <v>0</v>
      </c>
      <c r="E40" s="201" t="str">
        <f>'Tabela II'!D46</f>
        <v>PRIVREDNI</v>
      </c>
      <c r="F40" s="201" t="str">
        <f>'Tabela II'!E46</f>
        <v>Sudija</v>
      </c>
      <c r="G40" s="201">
        <f>'Tabela II'!G46</f>
        <v>1</v>
      </c>
      <c r="H40" s="201" t="str">
        <f>'Tabela II'!H46</f>
        <v>01.01.2020</v>
      </c>
      <c r="I40" s="201" t="str">
        <f>'Tabela II'!I46</f>
        <v>31.12.2020</v>
      </c>
      <c r="J40" s="201">
        <f>'Tabela II'!J46</f>
        <v>262</v>
      </c>
      <c r="K40" s="201">
        <f>'Tabela II'!K46</f>
        <v>0</v>
      </c>
      <c r="L40" s="201">
        <f>'Tabela II'!L46</f>
        <v>1.0053000000000001</v>
      </c>
      <c r="M40" s="201">
        <f>'Tabela II'!M46</f>
        <v>0</v>
      </c>
      <c r="N40" s="201">
        <f>'Tabela II'!N46</f>
        <v>0.05</v>
      </c>
      <c r="O40" s="201">
        <f>'Tabela II'!O46</f>
        <v>1.0553000000000001</v>
      </c>
      <c r="P40" s="201">
        <f>'Tabela II'!P46</f>
        <v>1.0553000000000001</v>
      </c>
      <c r="Q40" s="201">
        <f>'Tabela II'!Q46</f>
        <v>0</v>
      </c>
      <c r="R40" s="201">
        <f>'Tabela II'!R46</f>
        <v>0</v>
      </c>
      <c r="S40" s="201">
        <f>'Tabela II'!S46</f>
        <v>0</v>
      </c>
      <c r="T40" s="201">
        <f>'Tabela II'!T46</f>
        <v>0</v>
      </c>
      <c r="U40" s="201" t="str">
        <f>'Tabela II'!U46</f>
        <v/>
      </c>
      <c r="V40" s="201">
        <f>'Tabela II'!V46</f>
        <v>30</v>
      </c>
    </row>
    <row r="41" spans="1:22" s="202" customFormat="1" x14ac:dyDescent="0.2">
      <c r="A41" s="403">
        <f>'Tabela I'!$K$1</f>
        <v>2020</v>
      </c>
      <c r="B41" s="403">
        <f>'Tabela I'!$K$2</f>
        <v>0</v>
      </c>
      <c r="C41" s="201" t="str">
        <f>'Tabela II'!B47</f>
        <v>Jasenka Potogija</v>
      </c>
      <c r="D41" s="201">
        <f>'Tabela II'!C47</f>
        <v>0</v>
      </c>
      <c r="E41" s="201" t="str">
        <f>'Tabela II'!D47</f>
        <v>PRIVREDNI</v>
      </c>
      <c r="F41" s="201" t="str">
        <f>'Tabela II'!E47</f>
        <v>Sudija</v>
      </c>
      <c r="G41" s="201">
        <f>'Tabela II'!G47</f>
        <v>1</v>
      </c>
      <c r="H41" s="201" t="str">
        <f>'Tabela II'!H47</f>
        <v>01.01.2020</v>
      </c>
      <c r="I41" s="201" t="str">
        <f>'Tabela II'!I47</f>
        <v>31.12.2020</v>
      </c>
      <c r="J41" s="201">
        <f>'Tabela II'!J47</f>
        <v>262</v>
      </c>
      <c r="K41" s="201">
        <f>'Tabela II'!K47</f>
        <v>18</v>
      </c>
      <c r="L41" s="201">
        <f>'Tabela II'!L47</f>
        <v>1.0165</v>
      </c>
      <c r="M41" s="201">
        <f>'Tabela II'!M47</f>
        <v>0</v>
      </c>
      <c r="N41" s="201">
        <f>'Tabela II'!N47</f>
        <v>0.1</v>
      </c>
      <c r="O41" s="201">
        <f>'Tabela II'!O47</f>
        <v>1.1165</v>
      </c>
      <c r="P41" s="201">
        <f>'Tabela II'!P47</f>
        <v>1.1988647540983606</v>
      </c>
      <c r="Q41" s="201">
        <f>'Tabela II'!Q47</f>
        <v>0</v>
      </c>
      <c r="R41" s="201">
        <f>'Tabela II'!R47</f>
        <v>0</v>
      </c>
      <c r="S41" s="201">
        <f>'Tabela II'!S47</f>
        <v>0</v>
      </c>
      <c r="T41" s="201">
        <f>'Tabela II'!T47</f>
        <v>0</v>
      </c>
      <c r="U41" s="201" t="str">
        <f>'Tabela II'!U47</f>
        <v/>
      </c>
      <c r="V41" s="201">
        <f>'Tabela II'!V47</f>
        <v>30</v>
      </c>
    </row>
    <row r="42" spans="1:22" s="202" customFormat="1" x14ac:dyDescent="0.2">
      <c r="A42" s="403">
        <f>'Tabela I'!$K$1</f>
        <v>2020</v>
      </c>
      <c r="B42" s="403">
        <f>'Tabela I'!$K$2</f>
        <v>0</v>
      </c>
      <c r="C42" s="201" t="str">
        <f>'Tabela II'!B48</f>
        <v xml:space="preserve">Anabela Bogdan </v>
      </c>
      <c r="D42" s="201">
        <f>'Tabela II'!C48</f>
        <v>0</v>
      </c>
      <c r="E42" s="201" t="str">
        <f>'Tabela II'!D48</f>
        <v>PRIVREDNI</v>
      </c>
      <c r="F42" s="201" t="str">
        <f>'Tabela II'!E48</f>
        <v>Sudija</v>
      </c>
      <c r="G42" s="201">
        <f>'Tabela II'!G48</f>
        <v>1</v>
      </c>
      <c r="H42" s="201" t="str">
        <f>'Tabela II'!H48</f>
        <v>15.10.2020</v>
      </c>
      <c r="I42" s="201" t="str">
        <f>'Tabela II'!I48</f>
        <v>31.12.2020</v>
      </c>
      <c r="J42" s="201">
        <f>'Tabela II'!J48</f>
        <v>55</v>
      </c>
      <c r="K42" s="201">
        <f>'Tabela II'!K48</f>
        <v>19</v>
      </c>
      <c r="L42" s="201">
        <f>'Tabela II'!L48</f>
        <v>0.37940000000000002</v>
      </c>
      <c r="M42" s="201">
        <f>'Tabela II'!M48</f>
        <v>0</v>
      </c>
      <c r="N42" s="201">
        <f>'Tabela II'!N48</f>
        <v>0</v>
      </c>
      <c r="O42" s="201">
        <f>'Tabela II'!O48</f>
        <v>0.37940000000000002</v>
      </c>
      <c r="P42" s="201">
        <f>'Tabela II'!P48</f>
        <v>0.57963888888888893</v>
      </c>
      <c r="Q42" s="201">
        <f>'Tabela II'!Q48</f>
        <v>0</v>
      </c>
      <c r="R42" s="201">
        <f>'Tabela II'!R48</f>
        <v>0</v>
      </c>
      <c r="S42" s="201">
        <f>'Tabela II'!S48</f>
        <v>0</v>
      </c>
      <c r="T42" s="201">
        <f>'Tabela II'!T48</f>
        <v>0</v>
      </c>
      <c r="U42" s="201" t="str">
        <f>'Tabela II'!U48</f>
        <v/>
      </c>
      <c r="V42" s="201">
        <f>'Tabela II'!V48</f>
        <v>4</v>
      </c>
    </row>
    <row r="43" spans="1:22" s="202" customFormat="1" x14ac:dyDescent="0.2">
      <c r="A43" s="403">
        <f>'Tabela I'!$K$1</f>
        <v>2020</v>
      </c>
      <c r="B43" s="403">
        <f>'Tabela I'!$K$2</f>
        <v>0</v>
      </c>
      <c r="C43" s="201" t="str">
        <f>'Tabela II'!B49</f>
        <v>Esma Jusić</v>
      </c>
      <c r="D43" s="201">
        <f>'Tabela II'!C49</f>
        <v>0</v>
      </c>
      <c r="E43" s="201" t="str">
        <f>'Tabela II'!D49</f>
        <v>PRIVREDNI</v>
      </c>
      <c r="F43" s="201" t="str">
        <f>'Tabela II'!E49</f>
        <v>Sudija</v>
      </c>
      <c r="G43" s="201">
        <f>'Tabela II'!G49</f>
        <v>1</v>
      </c>
      <c r="H43" s="201" t="str">
        <f>'Tabela II'!H49</f>
        <v>01.01.2020</v>
      </c>
      <c r="I43" s="201" t="str">
        <f>'Tabela II'!I49</f>
        <v>09.10.2020</v>
      </c>
      <c r="J43" s="201">
        <f>'Tabela II'!J49</f>
        <v>203</v>
      </c>
      <c r="K43" s="201">
        <f>'Tabela II'!K49</f>
        <v>0</v>
      </c>
      <c r="L43" s="201">
        <f>'Tabela II'!L49</f>
        <v>0.36859999999999998</v>
      </c>
      <c r="M43" s="201">
        <f>'Tabela II'!M49</f>
        <v>0</v>
      </c>
      <c r="N43" s="201">
        <f>'Tabela II'!N49</f>
        <v>0</v>
      </c>
      <c r="O43" s="201">
        <f>'Tabela II'!O49</f>
        <v>0.36859999999999998</v>
      </c>
      <c r="P43" s="201">
        <f>'Tabela II'!P49</f>
        <v>0.36859999999999998</v>
      </c>
      <c r="Q43" s="201">
        <f>'Tabela II'!Q49</f>
        <v>0</v>
      </c>
      <c r="R43" s="201">
        <f>'Tabela II'!R49</f>
        <v>0</v>
      </c>
      <c r="S43" s="201">
        <f>'Tabela II'!S49</f>
        <v>0</v>
      </c>
      <c r="T43" s="201">
        <f>'Tabela II'!T49</f>
        <v>0</v>
      </c>
      <c r="U43" s="201" t="str">
        <f>'Tabela II'!U49</f>
        <v/>
      </c>
      <c r="V43" s="201">
        <f>'Tabela II'!V49</f>
        <v>0</v>
      </c>
    </row>
    <row r="44" spans="1:22" s="202" customFormat="1" x14ac:dyDescent="0.2">
      <c r="A44" s="403">
        <f>'Tabela I'!$K$1</f>
        <v>2020</v>
      </c>
      <c r="B44" s="403">
        <f>'Tabela I'!$K$2</f>
        <v>0</v>
      </c>
      <c r="C44" s="201" t="str">
        <f>'Tabela II'!B50</f>
        <v>Melika Murtezić</v>
      </c>
      <c r="D44" s="201">
        <f>'Tabela II'!C50</f>
        <v>0</v>
      </c>
      <c r="E44" s="201" t="str">
        <f>'Tabela II'!D50</f>
        <v>KRIVIČNI</v>
      </c>
      <c r="F44" s="201" t="str">
        <f>'Tabela II'!E50</f>
        <v>Sudija</v>
      </c>
      <c r="G44" s="201">
        <f>'Tabela II'!G50</f>
        <v>1</v>
      </c>
      <c r="H44" s="201" t="str">
        <f>'Tabela II'!H50</f>
        <v>15.10.2020</v>
      </c>
      <c r="I44" s="201" t="str">
        <f>'Tabela II'!I50</f>
        <v>31.12.2020</v>
      </c>
      <c r="J44" s="201">
        <f>'Tabela II'!J50</f>
        <v>55</v>
      </c>
      <c r="K44" s="201">
        <f>'Tabela II'!K50</f>
        <v>0</v>
      </c>
      <c r="L44" s="201">
        <f>'Tabela II'!L50</f>
        <v>0.60609999999999997</v>
      </c>
      <c r="M44" s="201">
        <f>'Tabela II'!M50</f>
        <v>0</v>
      </c>
      <c r="N44" s="201">
        <f>'Tabela II'!N50</f>
        <v>0</v>
      </c>
      <c r="O44" s="201">
        <f>'Tabela II'!O50</f>
        <v>0.60609999999999997</v>
      </c>
      <c r="P44" s="201">
        <f>'Tabela II'!P50</f>
        <v>0.60609999999999997</v>
      </c>
      <c r="Q44" s="201">
        <f>'Tabela II'!Q50</f>
        <v>0</v>
      </c>
      <c r="R44" s="201">
        <f>'Tabela II'!R50</f>
        <v>0</v>
      </c>
      <c r="S44" s="201">
        <f>'Tabela II'!S50</f>
        <v>0</v>
      </c>
      <c r="T44" s="201">
        <f>'Tabela II'!T50</f>
        <v>0</v>
      </c>
      <c r="U44" s="201" t="str">
        <f>'Tabela II'!U50</f>
        <v/>
      </c>
      <c r="V44" s="201">
        <f>'Tabela II'!V50</f>
        <v>10</v>
      </c>
    </row>
    <row r="45" spans="1:22" s="202" customFormat="1" x14ac:dyDescent="0.2">
      <c r="A45" s="403">
        <f>'Tabela I'!$K$1</f>
        <v>2020</v>
      </c>
      <c r="B45" s="403">
        <f>'Tabela I'!$K$2</f>
        <v>0</v>
      </c>
      <c r="C45" s="201">
        <f>'Tabela II'!B51</f>
        <v>0</v>
      </c>
      <c r="D45" s="201">
        <f>'Tabela II'!C51</f>
        <v>0</v>
      </c>
      <c r="E45" s="201">
        <f>'Tabela II'!D51</f>
        <v>0</v>
      </c>
      <c r="F45" s="201">
        <f>'Tabela II'!E51</f>
        <v>0</v>
      </c>
      <c r="G45" s="201">
        <f>'Tabela II'!G51</f>
        <v>0</v>
      </c>
      <c r="H45" s="201">
        <f>'Tabela II'!H51</f>
        <v>0</v>
      </c>
      <c r="I45" s="201">
        <f>'Tabela II'!I51</f>
        <v>0</v>
      </c>
      <c r="J45" s="201">
        <f>'Tabela II'!J51</f>
        <v>262</v>
      </c>
      <c r="K45" s="201">
        <f>'Tabela II'!K51</f>
        <v>0</v>
      </c>
      <c r="L45" s="201">
        <f>'Tabela II'!L51</f>
        <v>0</v>
      </c>
      <c r="M45" s="201">
        <f>'Tabela II'!M51</f>
        <v>0</v>
      </c>
      <c r="N45" s="201">
        <f>'Tabela II'!N51</f>
        <v>0</v>
      </c>
      <c r="O45" s="201" t="str">
        <f>'Tabela II'!O51</f>
        <v/>
      </c>
      <c r="P45" s="201" t="str">
        <f>'Tabela II'!P51</f>
        <v/>
      </c>
      <c r="Q45" s="201">
        <f>'Tabela II'!Q51</f>
        <v>0</v>
      </c>
      <c r="R45" s="201">
        <f>'Tabela II'!R51</f>
        <v>0</v>
      </c>
      <c r="S45" s="201">
        <f>'Tabela II'!S51</f>
        <v>0</v>
      </c>
      <c r="T45" s="201">
        <f>'Tabela II'!T51</f>
        <v>0</v>
      </c>
      <c r="U45" s="201" t="str">
        <f>'Tabela II'!U51</f>
        <v/>
      </c>
      <c r="V45" s="201" t="str">
        <f>'Tabela II'!V51</f>
        <v/>
      </c>
    </row>
    <row r="46" spans="1:22" s="202" customFormat="1" x14ac:dyDescent="0.2">
      <c r="A46" s="403">
        <f>'Tabela I'!$K$1</f>
        <v>2020</v>
      </c>
      <c r="B46" s="403">
        <f>'Tabela I'!$K$2</f>
        <v>0</v>
      </c>
      <c r="C46" s="201">
        <f>'Tabela II'!B52</f>
        <v>0</v>
      </c>
      <c r="D46" s="201">
        <f>'Tabela II'!C52</f>
        <v>0</v>
      </c>
      <c r="E46" s="201">
        <f>'Tabela II'!D52</f>
        <v>0</v>
      </c>
      <c r="F46" s="201">
        <f>'Tabela II'!E52</f>
        <v>0</v>
      </c>
      <c r="G46" s="201">
        <f>'Tabela II'!G52</f>
        <v>0</v>
      </c>
      <c r="H46" s="201">
        <f>'Tabela II'!H52</f>
        <v>0</v>
      </c>
      <c r="I46" s="201">
        <f>'Tabela II'!I52</f>
        <v>0</v>
      </c>
      <c r="J46" s="201">
        <f>'Tabela II'!J52</f>
        <v>262</v>
      </c>
      <c r="K46" s="201">
        <f>'Tabela II'!K52</f>
        <v>0</v>
      </c>
      <c r="L46" s="201">
        <f>'Tabela II'!L52</f>
        <v>0</v>
      </c>
      <c r="M46" s="201">
        <f>'Tabela II'!M52</f>
        <v>0</v>
      </c>
      <c r="N46" s="201">
        <f>'Tabela II'!N52</f>
        <v>0</v>
      </c>
      <c r="O46" s="201" t="str">
        <f>'Tabela II'!O52</f>
        <v/>
      </c>
      <c r="P46" s="201" t="str">
        <f>'Tabela II'!P52</f>
        <v/>
      </c>
      <c r="Q46" s="201">
        <f>'Tabela II'!Q52</f>
        <v>0</v>
      </c>
      <c r="R46" s="201">
        <f>'Tabela II'!R52</f>
        <v>0</v>
      </c>
      <c r="S46" s="201">
        <f>'Tabela II'!S52</f>
        <v>0</v>
      </c>
      <c r="T46" s="201">
        <f>'Tabela II'!T52</f>
        <v>0</v>
      </c>
      <c r="U46" s="201" t="str">
        <f>'Tabela II'!U52</f>
        <v/>
      </c>
      <c r="V46" s="201" t="str">
        <f>'Tabela II'!V52</f>
        <v/>
      </c>
    </row>
    <row r="47" spans="1:22" s="202" customFormat="1" x14ac:dyDescent="0.2">
      <c r="A47" s="403">
        <f>'Tabela I'!$K$1</f>
        <v>2020</v>
      </c>
      <c r="B47" s="403">
        <f>'Tabela I'!$K$2</f>
        <v>0</v>
      </c>
      <c r="C47" s="201">
        <f>'Tabela II'!B53</f>
        <v>0</v>
      </c>
      <c r="D47" s="201">
        <f>'Tabela II'!C53</f>
        <v>0</v>
      </c>
      <c r="E47" s="201">
        <f>'Tabela II'!D53</f>
        <v>0</v>
      </c>
      <c r="F47" s="201">
        <f>'Tabela II'!E53</f>
        <v>0</v>
      </c>
      <c r="G47" s="201">
        <f>'Tabela II'!G53</f>
        <v>0</v>
      </c>
      <c r="H47" s="201">
        <f>'Tabela II'!H53</f>
        <v>0</v>
      </c>
      <c r="I47" s="201">
        <f>'Tabela II'!I53</f>
        <v>0</v>
      </c>
      <c r="J47" s="201">
        <f>'Tabela II'!J53</f>
        <v>262</v>
      </c>
      <c r="K47" s="201">
        <f>'Tabela II'!K53</f>
        <v>0</v>
      </c>
      <c r="L47" s="201">
        <f>'Tabela II'!L53</f>
        <v>0</v>
      </c>
      <c r="M47" s="201">
        <f>'Tabela II'!M53</f>
        <v>0</v>
      </c>
      <c r="N47" s="201">
        <f>'Tabela II'!N53</f>
        <v>0</v>
      </c>
      <c r="O47" s="201" t="str">
        <f>'Tabela II'!O53</f>
        <v/>
      </c>
      <c r="P47" s="201" t="str">
        <f>'Tabela II'!P53</f>
        <v/>
      </c>
      <c r="Q47" s="201">
        <f>'Tabela II'!Q53</f>
        <v>0</v>
      </c>
      <c r="R47" s="201">
        <f>'Tabela II'!R53</f>
        <v>0</v>
      </c>
      <c r="S47" s="201">
        <f>'Tabela II'!S53</f>
        <v>0</v>
      </c>
      <c r="T47" s="201">
        <f>'Tabela II'!T53</f>
        <v>0</v>
      </c>
      <c r="U47" s="201" t="str">
        <f>'Tabela II'!U53</f>
        <v/>
      </c>
      <c r="V47" s="201" t="str">
        <f>'Tabela II'!V53</f>
        <v/>
      </c>
    </row>
    <row r="48" spans="1:22" s="202" customFormat="1" x14ac:dyDescent="0.2">
      <c r="A48" s="403">
        <f>'Tabela I'!$K$1</f>
        <v>2020</v>
      </c>
      <c r="B48" s="403">
        <f>'Tabela I'!$K$2</f>
        <v>0</v>
      </c>
      <c r="C48" s="201">
        <f>'Tabela II'!B54</f>
        <v>0</v>
      </c>
      <c r="D48" s="201">
        <f>'Tabela II'!C54</f>
        <v>0</v>
      </c>
      <c r="E48" s="201">
        <f>'Tabela II'!D54</f>
        <v>0</v>
      </c>
      <c r="F48" s="201">
        <f>'Tabela II'!E54</f>
        <v>0</v>
      </c>
      <c r="G48" s="201">
        <f>'Tabela II'!G54</f>
        <v>0</v>
      </c>
      <c r="H48" s="201">
        <f>'Tabela II'!H54</f>
        <v>0</v>
      </c>
      <c r="I48" s="201">
        <f>'Tabela II'!I54</f>
        <v>0</v>
      </c>
      <c r="J48" s="201">
        <f>'Tabela II'!J54</f>
        <v>262</v>
      </c>
      <c r="K48" s="201">
        <f>'Tabela II'!K54</f>
        <v>0</v>
      </c>
      <c r="L48" s="201">
        <f>'Tabela II'!L54</f>
        <v>0</v>
      </c>
      <c r="M48" s="201">
        <f>'Tabela II'!M54</f>
        <v>0</v>
      </c>
      <c r="N48" s="201">
        <f>'Tabela II'!N54</f>
        <v>0</v>
      </c>
      <c r="O48" s="201" t="str">
        <f>'Tabela II'!O54</f>
        <v/>
      </c>
      <c r="P48" s="201" t="str">
        <f>'Tabela II'!P54</f>
        <v/>
      </c>
      <c r="Q48" s="201">
        <f>'Tabela II'!Q54</f>
        <v>0</v>
      </c>
      <c r="R48" s="201">
        <f>'Tabela II'!R54</f>
        <v>0</v>
      </c>
      <c r="S48" s="201">
        <f>'Tabela II'!S54</f>
        <v>0</v>
      </c>
      <c r="T48" s="201">
        <f>'Tabela II'!T54</f>
        <v>0</v>
      </c>
      <c r="U48" s="201" t="str">
        <f>'Tabela II'!U54</f>
        <v/>
      </c>
      <c r="V48" s="201" t="str">
        <f>'Tabela II'!V54</f>
        <v/>
      </c>
    </row>
    <row r="49" spans="1:26" s="202" customFormat="1" x14ac:dyDescent="0.2">
      <c r="A49" s="403">
        <f>'Tabela I'!$K$1</f>
        <v>2020</v>
      </c>
      <c r="B49" s="403">
        <f>'Tabela I'!$K$2</f>
        <v>0</v>
      </c>
      <c r="C49" s="201">
        <f>'Tabela II'!B55</f>
        <v>0</v>
      </c>
      <c r="D49" s="201">
        <f>'Tabela II'!C55</f>
        <v>0</v>
      </c>
      <c r="E49" s="201">
        <f>'Tabela II'!D55</f>
        <v>0</v>
      </c>
      <c r="F49" s="201">
        <f>'Tabela II'!E55</f>
        <v>0</v>
      </c>
      <c r="G49" s="201">
        <f>'Tabela II'!G55</f>
        <v>0</v>
      </c>
      <c r="H49" s="201">
        <f>'Tabela II'!H55</f>
        <v>0</v>
      </c>
      <c r="I49" s="201">
        <f>'Tabela II'!I55</f>
        <v>0</v>
      </c>
      <c r="J49" s="201">
        <f>'Tabela II'!J55</f>
        <v>262</v>
      </c>
      <c r="K49" s="201">
        <f>'Tabela II'!K55</f>
        <v>0</v>
      </c>
      <c r="L49" s="201">
        <f>'Tabela II'!L55</f>
        <v>0</v>
      </c>
      <c r="M49" s="201">
        <f>'Tabela II'!M55</f>
        <v>0</v>
      </c>
      <c r="N49" s="201">
        <f>'Tabela II'!N55</f>
        <v>0</v>
      </c>
      <c r="O49" s="201" t="str">
        <f>'Tabela II'!O55</f>
        <v/>
      </c>
      <c r="P49" s="201" t="str">
        <f>'Tabela II'!P55</f>
        <v/>
      </c>
      <c r="Q49" s="201">
        <f>'Tabela II'!Q55</f>
        <v>0</v>
      </c>
      <c r="R49" s="201">
        <f>'Tabela II'!R55</f>
        <v>0</v>
      </c>
      <c r="S49" s="201">
        <f>'Tabela II'!S55</f>
        <v>0</v>
      </c>
      <c r="T49" s="201">
        <f>'Tabela II'!T55</f>
        <v>0</v>
      </c>
      <c r="U49" s="201" t="str">
        <f>'Tabela II'!U55</f>
        <v/>
      </c>
      <c r="V49" s="201" t="str">
        <f>'Tabela II'!V55</f>
        <v/>
      </c>
    </row>
    <row r="50" spans="1:26" s="202" customFormat="1" x14ac:dyDescent="0.2">
      <c r="A50" s="403">
        <f>'Tabela I'!$K$1</f>
        <v>2020</v>
      </c>
      <c r="B50" s="403">
        <f>'Tabela I'!$K$2</f>
        <v>0</v>
      </c>
      <c r="C50" s="201">
        <f>'Tabela II'!B56</f>
        <v>0</v>
      </c>
      <c r="D50" s="201">
        <f>'Tabela II'!C56</f>
        <v>0</v>
      </c>
      <c r="E50" s="201">
        <f>'Tabela II'!D56</f>
        <v>0</v>
      </c>
      <c r="F50" s="201">
        <f>'Tabela II'!E56</f>
        <v>0</v>
      </c>
      <c r="G50" s="201">
        <f>'Tabela II'!G56</f>
        <v>0</v>
      </c>
      <c r="H50" s="201">
        <f>'Tabela II'!H56</f>
        <v>0</v>
      </c>
      <c r="I50" s="201">
        <f>'Tabela II'!I56</f>
        <v>0</v>
      </c>
      <c r="J50" s="201">
        <f>'Tabela II'!J56</f>
        <v>262</v>
      </c>
      <c r="K50" s="201">
        <f>'Tabela II'!K56</f>
        <v>0</v>
      </c>
      <c r="L50" s="201">
        <f>'Tabela II'!L56</f>
        <v>0</v>
      </c>
      <c r="M50" s="201">
        <f>'Tabela II'!M56</f>
        <v>0</v>
      </c>
      <c r="N50" s="201">
        <f>'Tabela II'!N56</f>
        <v>0</v>
      </c>
      <c r="O50" s="201" t="str">
        <f>'Tabela II'!O56</f>
        <v/>
      </c>
      <c r="P50" s="201" t="str">
        <f>'Tabela II'!P56</f>
        <v/>
      </c>
      <c r="Q50" s="201">
        <f>'Tabela II'!Q56</f>
        <v>0</v>
      </c>
      <c r="R50" s="201">
        <f>'Tabela II'!R56</f>
        <v>0</v>
      </c>
      <c r="S50" s="201">
        <f>'Tabela II'!S56</f>
        <v>0</v>
      </c>
      <c r="T50" s="201">
        <f>'Tabela II'!T56</f>
        <v>0</v>
      </c>
      <c r="U50" s="201" t="str">
        <f>'Tabela II'!U56</f>
        <v/>
      </c>
      <c r="V50" s="201" t="str">
        <f>'Tabela II'!V56</f>
        <v/>
      </c>
    </row>
    <row r="51" spans="1:26" s="202" customFormat="1" x14ac:dyDescent="0.2">
      <c r="A51" s="403">
        <f>'Tabela I'!$K$1</f>
        <v>2020</v>
      </c>
      <c r="B51" s="403">
        <f>'Tabela I'!$K$2</f>
        <v>0</v>
      </c>
      <c r="C51" s="201">
        <f>'Tabela II'!B57</f>
        <v>0</v>
      </c>
      <c r="D51" s="201">
        <f>'Tabela II'!C57</f>
        <v>0</v>
      </c>
      <c r="E51" s="201">
        <f>'Tabela II'!D57</f>
        <v>0</v>
      </c>
      <c r="F51" s="201">
        <f>'Tabela II'!E57</f>
        <v>0</v>
      </c>
      <c r="G51" s="201">
        <f>'Tabela II'!G57</f>
        <v>0</v>
      </c>
      <c r="H51" s="201">
        <f>'Tabela II'!H57</f>
        <v>0</v>
      </c>
      <c r="I51" s="201">
        <f>'Tabela II'!I57</f>
        <v>0</v>
      </c>
      <c r="J51" s="201">
        <f>'Tabela II'!J57</f>
        <v>262</v>
      </c>
      <c r="K51" s="201">
        <f>'Tabela II'!K57</f>
        <v>0</v>
      </c>
      <c r="L51" s="201">
        <f>'Tabela II'!L57</f>
        <v>0</v>
      </c>
      <c r="M51" s="201">
        <f>'Tabela II'!M57</f>
        <v>0</v>
      </c>
      <c r="N51" s="201">
        <f>'Tabela II'!N57</f>
        <v>0</v>
      </c>
      <c r="O51" s="201" t="str">
        <f>'Tabela II'!O57</f>
        <v/>
      </c>
      <c r="P51" s="201" t="str">
        <f>'Tabela II'!P57</f>
        <v/>
      </c>
      <c r="Q51" s="201">
        <f>'Tabela II'!Q57</f>
        <v>0</v>
      </c>
      <c r="R51" s="201">
        <f>'Tabela II'!R57</f>
        <v>0</v>
      </c>
      <c r="S51" s="201">
        <f>'Tabela II'!S57</f>
        <v>0</v>
      </c>
      <c r="T51" s="201">
        <f>'Tabela II'!T57</f>
        <v>0</v>
      </c>
      <c r="U51" s="201" t="str">
        <f>'Tabela II'!U57</f>
        <v/>
      </c>
      <c r="V51" s="201" t="str">
        <f>'Tabela II'!V57</f>
        <v/>
      </c>
    </row>
    <row r="52" spans="1:26" s="202" customFormat="1" x14ac:dyDescent="0.2">
      <c r="A52" s="403">
        <f>'Tabela I'!$K$1</f>
        <v>2020</v>
      </c>
      <c r="B52" s="403">
        <f>'Tabela I'!$K$2</f>
        <v>0</v>
      </c>
      <c r="C52" s="201">
        <f>'Tabela II'!B58</f>
        <v>0</v>
      </c>
      <c r="D52" s="201">
        <f>'Tabela II'!C58</f>
        <v>0</v>
      </c>
      <c r="E52" s="201">
        <f>'Tabela II'!D58</f>
        <v>0</v>
      </c>
      <c r="F52" s="201">
        <f>'Tabela II'!E58</f>
        <v>0</v>
      </c>
      <c r="G52" s="201">
        <f>'Tabela II'!G58</f>
        <v>0</v>
      </c>
      <c r="H52" s="201">
        <f>'Tabela II'!H58</f>
        <v>0</v>
      </c>
      <c r="I52" s="201">
        <f>'Tabela II'!I58</f>
        <v>0</v>
      </c>
      <c r="J52" s="201">
        <f>'Tabela II'!J58</f>
        <v>262</v>
      </c>
      <c r="K52" s="201">
        <f>'Tabela II'!K58</f>
        <v>0</v>
      </c>
      <c r="L52" s="201">
        <f>'Tabela II'!L58</f>
        <v>0</v>
      </c>
      <c r="M52" s="201">
        <f>'Tabela II'!M58</f>
        <v>0</v>
      </c>
      <c r="N52" s="201">
        <f>'Tabela II'!N58</f>
        <v>0</v>
      </c>
      <c r="O52" s="201" t="str">
        <f>'Tabela II'!O58</f>
        <v/>
      </c>
      <c r="P52" s="201" t="str">
        <f>'Tabela II'!P58</f>
        <v/>
      </c>
      <c r="Q52" s="201">
        <f>'Tabela II'!Q58</f>
        <v>0</v>
      </c>
      <c r="R52" s="201">
        <f>'Tabela II'!R58</f>
        <v>0</v>
      </c>
      <c r="S52" s="201">
        <f>'Tabela II'!S58</f>
        <v>0</v>
      </c>
      <c r="T52" s="201">
        <f>'Tabela II'!T58</f>
        <v>0</v>
      </c>
      <c r="U52" s="201" t="str">
        <f>'Tabela II'!U58</f>
        <v/>
      </c>
      <c r="V52" s="201" t="str">
        <f>'Tabela II'!V58</f>
        <v/>
      </c>
    </row>
    <row r="53" spans="1:26" s="202" customFormat="1" x14ac:dyDescent="0.2">
      <c r="A53" s="403">
        <f>'Tabela I'!$K$1</f>
        <v>2020</v>
      </c>
      <c r="B53" s="403">
        <f>'Tabela I'!$K$2</f>
        <v>0</v>
      </c>
      <c r="C53" s="201">
        <f>'Tabela II'!B59</f>
        <v>0</v>
      </c>
      <c r="D53" s="201">
        <f>'Tabela II'!C59</f>
        <v>0</v>
      </c>
      <c r="E53" s="201">
        <f>'Tabela II'!D59</f>
        <v>0</v>
      </c>
      <c r="F53" s="201">
        <f>'Tabela II'!E59</f>
        <v>0</v>
      </c>
      <c r="G53" s="201">
        <f>'Tabela II'!G59</f>
        <v>0</v>
      </c>
      <c r="H53" s="201">
        <f>'Tabela II'!H59</f>
        <v>0</v>
      </c>
      <c r="I53" s="201">
        <f>'Tabela II'!I59</f>
        <v>0</v>
      </c>
      <c r="J53" s="201">
        <f>'Tabela II'!J59</f>
        <v>262</v>
      </c>
      <c r="K53" s="201">
        <f>'Tabela II'!K59</f>
        <v>0</v>
      </c>
      <c r="L53" s="201">
        <f>'Tabela II'!L59</f>
        <v>0</v>
      </c>
      <c r="M53" s="201">
        <f>'Tabela II'!M59</f>
        <v>0</v>
      </c>
      <c r="N53" s="201">
        <f>'Tabela II'!N59</f>
        <v>0</v>
      </c>
      <c r="O53" s="201" t="str">
        <f>'Tabela II'!O59</f>
        <v/>
      </c>
      <c r="P53" s="201" t="str">
        <f>'Tabela II'!P59</f>
        <v/>
      </c>
      <c r="Q53" s="201">
        <f>'Tabela II'!Q59</f>
        <v>0</v>
      </c>
      <c r="R53" s="201">
        <f>'Tabela II'!R59</f>
        <v>0</v>
      </c>
      <c r="S53" s="201">
        <f>'Tabela II'!S59</f>
        <v>0</v>
      </c>
      <c r="T53" s="201">
        <f>'Tabela II'!T59</f>
        <v>0</v>
      </c>
      <c r="U53" s="201" t="str">
        <f>'Tabela II'!U59</f>
        <v/>
      </c>
      <c r="V53" s="201" t="str">
        <f>'Tabela II'!V59</f>
        <v/>
      </c>
    </row>
    <row r="54" spans="1:26" s="202" customFormat="1" x14ac:dyDescent="0.2">
      <c r="A54" s="403">
        <f>'Tabela I'!$K$1</f>
        <v>2020</v>
      </c>
      <c r="B54" s="403">
        <f>'Tabela I'!$K$2</f>
        <v>0</v>
      </c>
      <c r="C54" s="201">
        <f>'Tabela II'!B60</f>
        <v>0</v>
      </c>
      <c r="D54" s="201">
        <f>'Tabela II'!C60</f>
        <v>0</v>
      </c>
      <c r="E54" s="201">
        <f>'Tabela II'!D60</f>
        <v>0</v>
      </c>
      <c r="F54" s="201">
        <f>'Tabela II'!E60</f>
        <v>0</v>
      </c>
      <c r="G54" s="201">
        <f>'Tabela II'!G60</f>
        <v>0</v>
      </c>
      <c r="H54" s="201">
        <f>'Tabela II'!H60</f>
        <v>0</v>
      </c>
      <c r="I54" s="201">
        <f>'Tabela II'!I60</f>
        <v>0</v>
      </c>
      <c r="J54" s="201">
        <f>'Tabela II'!J60</f>
        <v>262</v>
      </c>
      <c r="K54" s="201">
        <f>'Tabela II'!K60</f>
        <v>0</v>
      </c>
      <c r="L54" s="201">
        <f>'Tabela II'!L60</f>
        <v>0</v>
      </c>
      <c r="M54" s="201">
        <f>'Tabela II'!M60</f>
        <v>0</v>
      </c>
      <c r="N54" s="201">
        <f>'Tabela II'!N60</f>
        <v>0</v>
      </c>
      <c r="O54" s="201" t="str">
        <f>'Tabela II'!O60</f>
        <v/>
      </c>
      <c r="P54" s="201" t="str">
        <f>'Tabela II'!P60</f>
        <v/>
      </c>
      <c r="Q54" s="201">
        <f>'Tabela II'!Q60</f>
        <v>0</v>
      </c>
      <c r="R54" s="201">
        <f>'Tabela II'!R60</f>
        <v>0</v>
      </c>
      <c r="S54" s="201">
        <f>'Tabela II'!S60</f>
        <v>0</v>
      </c>
      <c r="T54" s="201">
        <f>'Tabela II'!T60</f>
        <v>0</v>
      </c>
      <c r="U54" s="201" t="str">
        <f>'Tabela II'!U60</f>
        <v/>
      </c>
      <c r="V54" s="201" t="str">
        <f>'Tabela II'!V60</f>
        <v/>
      </c>
    </row>
    <row r="55" spans="1:26" s="202" customFormat="1" x14ac:dyDescent="0.2">
      <c r="A55" s="403">
        <f>'Tabela I'!$K$1</f>
        <v>2020</v>
      </c>
      <c r="B55" s="403">
        <f>'Tabela I'!$K$2</f>
        <v>0</v>
      </c>
      <c r="C55" s="201">
        <f>'Tabela II'!B61</f>
        <v>0</v>
      </c>
      <c r="D55" s="201">
        <f>'Tabela II'!C61</f>
        <v>0</v>
      </c>
      <c r="E55" s="201">
        <f>'Tabela II'!D61</f>
        <v>0</v>
      </c>
      <c r="F55" s="201">
        <f>'Tabela II'!E61</f>
        <v>0</v>
      </c>
      <c r="G55" s="201">
        <f>'Tabela II'!G61</f>
        <v>0</v>
      </c>
      <c r="H55" s="201">
        <f>'Tabela II'!H61</f>
        <v>0</v>
      </c>
      <c r="I55" s="201">
        <f>'Tabela II'!I61</f>
        <v>0</v>
      </c>
      <c r="J55" s="201">
        <f>'Tabela II'!J61</f>
        <v>262</v>
      </c>
      <c r="K55" s="201">
        <f>'Tabela II'!K61</f>
        <v>0</v>
      </c>
      <c r="L55" s="201">
        <f>'Tabela II'!L61</f>
        <v>0</v>
      </c>
      <c r="M55" s="201">
        <f>'Tabela II'!M61</f>
        <v>0</v>
      </c>
      <c r="N55" s="201">
        <f>'Tabela II'!N61</f>
        <v>0</v>
      </c>
      <c r="O55" s="201" t="str">
        <f>'Tabela II'!O61</f>
        <v/>
      </c>
      <c r="P55" s="201" t="str">
        <f>'Tabela II'!P61</f>
        <v/>
      </c>
      <c r="Q55" s="201">
        <f>'Tabela II'!Q61</f>
        <v>0</v>
      </c>
      <c r="R55" s="201">
        <f>'Tabela II'!R61</f>
        <v>0</v>
      </c>
      <c r="S55" s="201">
        <f>'Tabela II'!S61</f>
        <v>0</v>
      </c>
      <c r="T55" s="201">
        <f>'Tabela II'!T61</f>
        <v>0</v>
      </c>
      <c r="U55" s="201" t="str">
        <f>'Tabela II'!U61</f>
        <v/>
      </c>
      <c r="V55" s="201" t="str">
        <f>'Tabela II'!V61</f>
        <v/>
      </c>
    </row>
    <row r="56" spans="1:26" s="202" customFormat="1" x14ac:dyDescent="0.2">
      <c r="A56" s="403">
        <f>'Tabela I'!$K$1</f>
        <v>2020</v>
      </c>
      <c r="B56" s="403">
        <f>'Tabela I'!$K$2</f>
        <v>0</v>
      </c>
      <c r="C56" s="201">
        <f>'Tabela II'!B62</f>
        <v>0</v>
      </c>
      <c r="D56" s="201">
        <f>'Tabela II'!C62</f>
        <v>0</v>
      </c>
      <c r="E56" s="201">
        <f>'Tabela II'!D62</f>
        <v>0</v>
      </c>
      <c r="F56" s="201">
        <f>'Tabela II'!E62</f>
        <v>0</v>
      </c>
      <c r="G56" s="201">
        <f>'Tabela II'!G62</f>
        <v>0</v>
      </c>
      <c r="H56" s="201">
        <f>'Tabela II'!H62</f>
        <v>0</v>
      </c>
      <c r="I56" s="201">
        <f>'Tabela II'!I62</f>
        <v>0</v>
      </c>
      <c r="J56" s="201">
        <f>'Tabela II'!J62</f>
        <v>262</v>
      </c>
      <c r="K56" s="201">
        <f>'Tabela II'!K62</f>
        <v>0</v>
      </c>
      <c r="L56" s="201">
        <f>'Tabela II'!L62</f>
        <v>0</v>
      </c>
      <c r="M56" s="201">
        <f>'Tabela II'!M62</f>
        <v>0</v>
      </c>
      <c r="N56" s="201">
        <f>'Tabela II'!N62</f>
        <v>0</v>
      </c>
      <c r="O56" s="201" t="str">
        <f>'Tabela II'!O62</f>
        <v/>
      </c>
      <c r="P56" s="201" t="str">
        <f>'Tabela II'!P62</f>
        <v/>
      </c>
      <c r="Q56" s="201">
        <f>'Tabela II'!Q62</f>
        <v>0</v>
      </c>
      <c r="R56" s="201">
        <f>'Tabela II'!R62</f>
        <v>0</v>
      </c>
      <c r="S56" s="201">
        <f>'Tabela II'!S62</f>
        <v>0</v>
      </c>
      <c r="T56" s="201">
        <f>'Tabela II'!T62</f>
        <v>0</v>
      </c>
      <c r="U56" s="201" t="str">
        <f>'Tabela II'!U62</f>
        <v/>
      </c>
      <c r="V56" s="201" t="str">
        <f>'Tabela II'!V62</f>
        <v/>
      </c>
    </row>
    <row r="57" spans="1:26" s="202" customFormat="1" x14ac:dyDescent="0.2">
      <c r="A57" s="403">
        <f>'Tabela I'!$K$1</f>
        <v>2020</v>
      </c>
      <c r="B57" s="403">
        <f>'Tabela I'!$K$2</f>
        <v>0</v>
      </c>
      <c r="C57" s="201">
        <f>'Tabela II'!B63</f>
        <v>0</v>
      </c>
      <c r="D57" s="201">
        <f>'Tabela II'!C63</f>
        <v>0</v>
      </c>
      <c r="E57" s="201">
        <f>'Tabela II'!D63</f>
        <v>0</v>
      </c>
      <c r="F57" s="201">
        <f>'Tabela II'!E63</f>
        <v>0</v>
      </c>
      <c r="G57" s="201">
        <f>'Tabela II'!G63</f>
        <v>0</v>
      </c>
      <c r="H57" s="201">
        <f>'Tabela II'!H63</f>
        <v>0</v>
      </c>
      <c r="I57" s="201">
        <f>'Tabela II'!I63</f>
        <v>0</v>
      </c>
      <c r="J57" s="201">
        <f>'Tabela II'!J63</f>
        <v>262</v>
      </c>
      <c r="K57" s="201">
        <f>'Tabela II'!K63</f>
        <v>0</v>
      </c>
      <c r="L57" s="201">
        <f>'Tabela II'!L63</f>
        <v>0</v>
      </c>
      <c r="M57" s="201">
        <f>'Tabela II'!M63</f>
        <v>0</v>
      </c>
      <c r="N57" s="201">
        <f>'Tabela II'!N63</f>
        <v>0</v>
      </c>
      <c r="O57" s="201" t="str">
        <f>'Tabela II'!O63</f>
        <v/>
      </c>
      <c r="P57" s="201" t="str">
        <f>'Tabela II'!P63</f>
        <v/>
      </c>
      <c r="Q57" s="201">
        <f>'Tabela II'!Q63</f>
        <v>0</v>
      </c>
      <c r="R57" s="201">
        <f>'Tabela II'!R63</f>
        <v>0</v>
      </c>
      <c r="S57" s="201">
        <f>'Tabela II'!S63</f>
        <v>0</v>
      </c>
      <c r="T57" s="201">
        <f>'Tabela II'!T63</f>
        <v>0</v>
      </c>
      <c r="U57" s="201" t="str">
        <f>'Tabela II'!U63</f>
        <v/>
      </c>
      <c r="V57" s="201" t="str">
        <f>'Tabela II'!V63</f>
        <v/>
      </c>
    </row>
    <row r="58" spans="1:26" s="202" customFormat="1" x14ac:dyDescent="0.2">
      <c r="A58" s="403">
        <f>'Tabela I'!$K$1</f>
        <v>2020</v>
      </c>
      <c r="B58" s="403">
        <f>'Tabela I'!$K$2</f>
        <v>0</v>
      </c>
      <c r="C58" s="201">
        <f>'Tabela II'!B64</f>
        <v>0</v>
      </c>
      <c r="D58" s="201">
        <f>'Tabela II'!C64</f>
        <v>0</v>
      </c>
      <c r="E58" s="201">
        <f>'Tabela II'!D64</f>
        <v>0</v>
      </c>
      <c r="F58" s="201">
        <f>'Tabela II'!E64</f>
        <v>0</v>
      </c>
      <c r="G58" s="201">
        <f>'Tabela II'!G64</f>
        <v>0</v>
      </c>
      <c r="H58" s="201">
        <f>'Tabela II'!H64</f>
        <v>0</v>
      </c>
      <c r="I58" s="201">
        <f>'Tabela II'!I64</f>
        <v>0</v>
      </c>
      <c r="J58" s="201">
        <f>'Tabela II'!J64</f>
        <v>262</v>
      </c>
      <c r="K58" s="201">
        <f>'Tabela II'!K64</f>
        <v>0</v>
      </c>
      <c r="L58" s="201">
        <f>'Tabela II'!L64</f>
        <v>0</v>
      </c>
      <c r="M58" s="201">
        <f>'Tabela II'!M64</f>
        <v>0</v>
      </c>
      <c r="N58" s="201">
        <f>'Tabela II'!N64</f>
        <v>0</v>
      </c>
      <c r="O58" s="201" t="str">
        <f>'Tabela II'!O64</f>
        <v/>
      </c>
      <c r="P58" s="201" t="str">
        <f>'Tabela II'!P64</f>
        <v/>
      </c>
      <c r="Q58" s="201">
        <f>'Tabela II'!Q64</f>
        <v>0</v>
      </c>
      <c r="R58" s="201">
        <f>'Tabela II'!R64</f>
        <v>0</v>
      </c>
      <c r="S58" s="201">
        <f>'Tabela II'!S64</f>
        <v>0</v>
      </c>
      <c r="T58" s="201">
        <f>'Tabela II'!T64</f>
        <v>0</v>
      </c>
      <c r="U58" s="201" t="str">
        <f>'Tabela II'!U64</f>
        <v/>
      </c>
      <c r="V58" s="201" t="str">
        <f>'Tabela II'!V64</f>
        <v/>
      </c>
    </row>
    <row r="59" spans="1:26" s="202" customFormat="1" x14ac:dyDescent="0.2">
      <c r="A59" s="403">
        <f>'Tabela I'!$K$1</f>
        <v>2020</v>
      </c>
      <c r="B59" s="403">
        <f>'Tabela I'!$K$2</f>
        <v>0</v>
      </c>
      <c r="C59" s="201">
        <f>'Tabela II'!B65</f>
        <v>0</v>
      </c>
      <c r="D59" s="201">
        <f>'Tabela II'!C65</f>
        <v>0</v>
      </c>
      <c r="E59" s="201">
        <f>'Tabela II'!D65</f>
        <v>0</v>
      </c>
      <c r="F59" s="201">
        <f>'Tabela II'!E65</f>
        <v>0</v>
      </c>
      <c r="G59" s="201">
        <f>'Tabela II'!G65</f>
        <v>0</v>
      </c>
      <c r="H59" s="201">
        <f>'Tabela II'!H65</f>
        <v>0</v>
      </c>
      <c r="I59" s="201">
        <f>'Tabela II'!I65</f>
        <v>0</v>
      </c>
      <c r="J59" s="201">
        <f>'Tabela II'!J65</f>
        <v>262</v>
      </c>
      <c r="K59" s="201">
        <f>'Tabela II'!K65</f>
        <v>0</v>
      </c>
      <c r="L59" s="201">
        <f>'Tabela II'!L65</f>
        <v>0</v>
      </c>
      <c r="M59" s="201">
        <f>'Tabela II'!M65</f>
        <v>0</v>
      </c>
      <c r="N59" s="201">
        <f>'Tabela II'!N65</f>
        <v>0</v>
      </c>
      <c r="O59" s="201" t="str">
        <f>'Tabela II'!O65</f>
        <v/>
      </c>
      <c r="P59" s="201" t="str">
        <f>'Tabela II'!P65</f>
        <v/>
      </c>
      <c r="Q59" s="201">
        <f>'Tabela II'!Q65</f>
        <v>0</v>
      </c>
      <c r="R59" s="201">
        <f>'Tabela II'!R65</f>
        <v>0</v>
      </c>
      <c r="S59" s="201">
        <f>'Tabela II'!S65</f>
        <v>0</v>
      </c>
      <c r="T59" s="201">
        <f>'Tabela II'!T65</f>
        <v>0</v>
      </c>
      <c r="U59" s="201" t="str">
        <f>'Tabela II'!U65</f>
        <v/>
      </c>
      <c r="V59" s="201" t="str">
        <f>'Tabela II'!V65</f>
        <v/>
      </c>
    </row>
    <row r="60" spans="1:26" s="202" customFormat="1" x14ac:dyDescent="0.2">
      <c r="A60" s="403">
        <f>'Tabela I'!$K$1</f>
        <v>2020</v>
      </c>
      <c r="B60" s="403">
        <f>'Tabela I'!$K$2</f>
        <v>0</v>
      </c>
      <c r="C60" s="201">
        <f>'Tabela II'!B66</f>
        <v>0</v>
      </c>
      <c r="D60" s="201">
        <f>'Tabela II'!C66</f>
        <v>0</v>
      </c>
      <c r="E60" s="201">
        <f>'Tabela II'!D66</f>
        <v>0</v>
      </c>
      <c r="F60" s="201">
        <f>'Tabela II'!E66</f>
        <v>0</v>
      </c>
      <c r="G60" s="201">
        <f>'Tabela II'!G66</f>
        <v>0</v>
      </c>
      <c r="H60" s="201">
        <f>'Tabela II'!H66</f>
        <v>0</v>
      </c>
      <c r="I60" s="201">
        <f>'Tabela II'!I66</f>
        <v>0</v>
      </c>
      <c r="J60" s="201">
        <f>'Tabela II'!J66</f>
        <v>262</v>
      </c>
      <c r="K60" s="201">
        <f>'Tabela II'!K66</f>
        <v>0</v>
      </c>
      <c r="L60" s="201">
        <f>'Tabela II'!L66</f>
        <v>0</v>
      </c>
      <c r="M60" s="201">
        <f>'Tabela II'!M66</f>
        <v>0</v>
      </c>
      <c r="N60" s="201">
        <f>'Tabela II'!N66</f>
        <v>0</v>
      </c>
      <c r="O60" s="201" t="str">
        <f>'Tabela II'!O66</f>
        <v/>
      </c>
      <c r="P60" s="201" t="str">
        <f>'Tabela II'!P66</f>
        <v/>
      </c>
      <c r="Q60" s="201">
        <f>'Tabela II'!Q66</f>
        <v>0</v>
      </c>
      <c r="R60" s="201">
        <f>'Tabela II'!R66</f>
        <v>0</v>
      </c>
      <c r="S60" s="201">
        <f>'Tabela II'!S66</f>
        <v>0</v>
      </c>
      <c r="T60" s="201">
        <f>'Tabela II'!T66</f>
        <v>0</v>
      </c>
      <c r="U60" s="201" t="str">
        <f>'Tabela II'!U66</f>
        <v/>
      </c>
      <c r="V60" s="201" t="str">
        <f>'Tabela II'!V66</f>
        <v/>
      </c>
    </row>
    <row r="61" spans="1:26" s="202" customFormat="1" ht="15.05" customHeight="1" x14ac:dyDescent="0.2">
      <c r="A61" s="403">
        <f>'Tabela I'!$K$1</f>
        <v>2020</v>
      </c>
      <c r="B61" s="403">
        <f>'Tabela I'!$K$2</f>
        <v>0</v>
      </c>
      <c r="C61" s="201">
        <f>'Tabela II'!B67</f>
        <v>0</v>
      </c>
      <c r="D61" s="201">
        <f>'Tabela II'!C67</f>
        <v>0</v>
      </c>
      <c r="E61" s="201">
        <f>'Tabela II'!D67</f>
        <v>0</v>
      </c>
      <c r="F61" s="201">
        <f>'Tabela II'!E67</f>
        <v>0</v>
      </c>
      <c r="G61" s="201">
        <f>'Tabela II'!G67</f>
        <v>0</v>
      </c>
      <c r="H61" s="201">
        <f>'Tabela II'!H67</f>
        <v>0</v>
      </c>
      <c r="I61" s="201">
        <f>'Tabela II'!I67</f>
        <v>0</v>
      </c>
      <c r="J61" s="201">
        <f>'Tabela II'!J67</f>
        <v>262</v>
      </c>
      <c r="K61" s="201">
        <f>'Tabela II'!K67</f>
        <v>0</v>
      </c>
      <c r="L61" s="201">
        <f>'Tabela II'!L67</f>
        <v>0</v>
      </c>
      <c r="M61" s="201">
        <f>'Tabela II'!M67</f>
        <v>0</v>
      </c>
      <c r="N61" s="201">
        <f>'Tabela II'!N67</f>
        <v>0</v>
      </c>
      <c r="O61" s="201" t="str">
        <f>'Tabela II'!O67</f>
        <v/>
      </c>
      <c r="P61" s="201" t="str">
        <f>'Tabela II'!P67</f>
        <v/>
      </c>
      <c r="Q61" s="201">
        <f>'Tabela II'!Q67</f>
        <v>0</v>
      </c>
      <c r="R61" s="201">
        <f>'Tabela II'!R67</f>
        <v>0</v>
      </c>
      <c r="S61" s="201">
        <f>'Tabela II'!S67</f>
        <v>0</v>
      </c>
      <c r="T61" s="201">
        <f>'Tabela II'!T67</f>
        <v>0</v>
      </c>
      <c r="U61" s="201" t="str">
        <f>'Tabela II'!U67</f>
        <v/>
      </c>
      <c r="V61" s="201" t="str">
        <f>'Tabela II'!V67</f>
        <v/>
      </c>
      <c r="W61" s="273"/>
      <c r="X61" s="274"/>
      <c r="Y61" s="275"/>
      <c r="Z61" s="275"/>
    </row>
    <row r="62" spans="1:26" s="202" customFormat="1" x14ac:dyDescent="0.2">
      <c r="A62" s="403">
        <f>'Tabela I'!$K$1</f>
        <v>2020</v>
      </c>
      <c r="B62" s="403">
        <f>'Tabela I'!$K$2</f>
        <v>0</v>
      </c>
      <c r="C62" s="201">
        <f>'Tabela II'!B68</f>
        <v>0</v>
      </c>
      <c r="D62" s="201">
        <f>'Tabela II'!C68</f>
        <v>0</v>
      </c>
      <c r="E62" s="201">
        <f>'Tabela II'!D68</f>
        <v>0</v>
      </c>
      <c r="F62" s="201">
        <f>'Tabela II'!E68</f>
        <v>0</v>
      </c>
      <c r="G62" s="201">
        <f>'Tabela II'!G68</f>
        <v>0</v>
      </c>
      <c r="H62" s="201">
        <f>'Tabela II'!H68</f>
        <v>0</v>
      </c>
      <c r="I62" s="201">
        <f>'Tabela II'!I68</f>
        <v>0</v>
      </c>
      <c r="J62" s="201">
        <f>'Tabela II'!J68</f>
        <v>262</v>
      </c>
      <c r="K62" s="201">
        <f>'Tabela II'!K68</f>
        <v>0</v>
      </c>
      <c r="L62" s="201">
        <f>'Tabela II'!L68</f>
        <v>0</v>
      </c>
      <c r="M62" s="201">
        <f>'Tabela II'!M68</f>
        <v>0</v>
      </c>
      <c r="N62" s="201">
        <f>'Tabela II'!N68</f>
        <v>0</v>
      </c>
      <c r="O62" s="201" t="str">
        <f>'Tabela II'!O68</f>
        <v/>
      </c>
      <c r="P62" s="201" t="str">
        <f>'Tabela II'!P68</f>
        <v/>
      </c>
      <c r="Q62" s="201">
        <f>'Tabela II'!Q68</f>
        <v>0</v>
      </c>
      <c r="R62" s="201">
        <f>'Tabela II'!R68</f>
        <v>0</v>
      </c>
      <c r="S62" s="201">
        <f>'Tabela II'!S68</f>
        <v>0</v>
      </c>
      <c r="T62" s="201">
        <f>'Tabela II'!T68</f>
        <v>0</v>
      </c>
      <c r="U62" s="201" t="str">
        <f>'Tabela II'!U68</f>
        <v/>
      </c>
      <c r="V62" s="201" t="str">
        <f>'Tabela II'!V68</f>
        <v/>
      </c>
      <c r="W62" s="276"/>
      <c r="X62" s="277"/>
      <c r="Y62" s="278"/>
      <c r="Z62" s="275"/>
    </row>
    <row r="63" spans="1:26" s="202" customFormat="1" x14ac:dyDescent="0.2">
      <c r="A63" s="403">
        <f>'Tabela I'!$K$1</f>
        <v>2020</v>
      </c>
      <c r="B63" s="403">
        <f>'Tabela I'!$K$2</f>
        <v>0</v>
      </c>
      <c r="C63" s="201">
        <f>'Tabela II'!B69</f>
        <v>0</v>
      </c>
      <c r="D63" s="201">
        <f>'Tabela II'!C69</f>
        <v>0</v>
      </c>
      <c r="E63" s="201">
        <f>'Tabela II'!D69</f>
        <v>0</v>
      </c>
      <c r="F63" s="201">
        <f>'Tabela II'!E69</f>
        <v>0</v>
      </c>
      <c r="G63" s="201">
        <f>'Tabela II'!G69</f>
        <v>0</v>
      </c>
      <c r="H63" s="201">
        <f>'Tabela II'!H69</f>
        <v>0</v>
      </c>
      <c r="I63" s="201">
        <f>'Tabela II'!I69</f>
        <v>0</v>
      </c>
      <c r="J63" s="201">
        <f>'Tabela II'!J69</f>
        <v>262</v>
      </c>
      <c r="K63" s="201">
        <f>'Tabela II'!K69</f>
        <v>0</v>
      </c>
      <c r="L63" s="201">
        <f>'Tabela II'!L69</f>
        <v>0</v>
      </c>
      <c r="M63" s="201">
        <f>'Tabela II'!M69</f>
        <v>0</v>
      </c>
      <c r="N63" s="201">
        <f>'Tabela II'!N69</f>
        <v>0</v>
      </c>
      <c r="O63" s="201" t="str">
        <f>'Tabela II'!O69</f>
        <v/>
      </c>
      <c r="P63" s="201" t="str">
        <f>'Tabela II'!P69</f>
        <v/>
      </c>
      <c r="Q63" s="201">
        <f>'Tabela II'!Q69</f>
        <v>0</v>
      </c>
      <c r="R63" s="201">
        <f>'Tabela II'!R69</f>
        <v>0</v>
      </c>
      <c r="S63" s="201">
        <f>'Tabela II'!S69</f>
        <v>0</v>
      </c>
      <c r="T63" s="201">
        <f>'Tabela II'!T69</f>
        <v>0</v>
      </c>
      <c r="U63" s="201" t="str">
        <f>'Tabela II'!U69</f>
        <v/>
      </c>
      <c r="V63" s="201" t="str">
        <f>'Tabela II'!V69</f>
        <v/>
      </c>
    </row>
    <row r="64" spans="1:26" s="202" customFormat="1" x14ac:dyDescent="0.2">
      <c r="A64" s="403">
        <f>'Tabela I'!$K$1</f>
        <v>2020</v>
      </c>
      <c r="B64" s="403">
        <f>'Tabela I'!$K$2</f>
        <v>0</v>
      </c>
      <c r="C64" s="201">
        <f>'Tabela II'!B70</f>
        <v>0</v>
      </c>
      <c r="D64" s="201">
        <f>'Tabela II'!C70</f>
        <v>0</v>
      </c>
      <c r="E64" s="201">
        <f>'Tabela II'!D70</f>
        <v>0</v>
      </c>
      <c r="F64" s="201">
        <f>'Tabela II'!E70</f>
        <v>0</v>
      </c>
      <c r="G64" s="201">
        <f>'Tabela II'!G70</f>
        <v>0</v>
      </c>
      <c r="H64" s="201">
        <f>'Tabela II'!H70</f>
        <v>0</v>
      </c>
      <c r="I64" s="201">
        <f>'Tabela II'!I70</f>
        <v>0</v>
      </c>
      <c r="J64" s="201">
        <f>'Tabela II'!J70</f>
        <v>262</v>
      </c>
      <c r="K64" s="201">
        <f>'Tabela II'!K70</f>
        <v>0</v>
      </c>
      <c r="L64" s="201">
        <f>'Tabela II'!L70</f>
        <v>0</v>
      </c>
      <c r="M64" s="201">
        <f>'Tabela II'!M70</f>
        <v>0</v>
      </c>
      <c r="N64" s="201">
        <f>'Tabela II'!N70</f>
        <v>0</v>
      </c>
      <c r="O64" s="201" t="str">
        <f>'Tabela II'!O70</f>
        <v/>
      </c>
      <c r="P64" s="201" t="str">
        <f>'Tabela II'!P70</f>
        <v/>
      </c>
      <c r="Q64" s="201">
        <f>'Tabela II'!Q70</f>
        <v>0</v>
      </c>
      <c r="R64" s="201">
        <f>'Tabela II'!R70</f>
        <v>0</v>
      </c>
      <c r="S64" s="201">
        <f>'Tabela II'!S70</f>
        <v>0</v>
      </c>
      <c r="T64" s="201">
        <f>'Tabela II'!T70</f>
        <v>0</v>
      </c>
      <c r="U64" s="201" t="str">
        <f>'Tabela II'!U70</f>
        <v/>
      </c>
      <c r="V64" s="201" t="str">
        <f>'Tabela II'!V70</f>
        <v/>
      </c>
    </row>
    <row r="65" spans="1:23" s="202" customFormat="1" x14ac:dyDescent="0.2">
      <c r="A65" s="403">
        <f>'Tabela I'!$K$1</f>
        <v>2020</v>
      </c>
      <c r="B65" s="403">
        <f>'Tabela I'!$K$2</f>
        <v>0</v>
      </c>
      <c r="C65" s="201">
        <f>'Tabela II'!B71</f>
        <v>0</v>
      </c>
      <c r="D65" s="201">
        <f>'Tabela II'!C71</f>
        <v>0</v>
      </c>
      <c r="E65" s="201">
        <f>'Tabela II'!D71</f>
        <v>0</v>
      </c>
      <c r="F65" s="201">
        <f>'Tabela II'!E71</f>
        <v>0</v>
      </c>
      <c r="G65" s="201">
        <f>'Tabela II'!G71</f>
        <v>0</v>
      </c>
      <c r="H65" s="201">
        <f>'Tabela II'!H71</f>
        <v>0</v>
      </c>
      <c r="I65" s="201">
        <f>'Tabela II'!I71</f>
        <v>0</v>
      </c>
      <c r="J65" s="201">
        <f>'Tabela II'!J71</f>
        <v>262</v>
      </c>
      <c r="K65" s="201">
        <f>'Tabela II'!K71</f>
        <v>0</v>
      </c>
      <c r="L65" s="201">
        <f>'Tabela II'!L71</f>
        <v>0</v>
      </c>
      <c r="M65" s="201">
        <f>'Tabela II'!M71</f>
        <v>0</v>
      </c>
      <c r="N65" s="201">
        <f>'Tabela II'!N71</f>
        <v>0</v>
      </c>
      <c r="O65" s="201" t="str">
        <f>'Tabela II'!O71</f>
        <v/>
      </c>
      <c r="P65" s="201" t="str">
        <f>'Tabela II'!P71</f>
        <v/>
      </c>
      <c r="Q65" s="201">
        <f>'Tabela II'!Q71</f>
        <v>0</v>
      </c>
      <c r="R65" s="201">
        <f>'Tabela II'!R71</f>
        <v>0</v>
      </c>
      <c r="S65" s="201">
        <f>'Tabela II'!S71</f>
        <v>0</v>
      </c>
      <c r="T65" s="201">
        <f>'Tabela II'!T71</f>
        <v>0</v>
      </c>
      <c r="U65" s="201" t="str">
        <f>'Tabela II'!U71</f>
        <v/>
      </c>
      <c r="V65" s="201" t="str">
        <f>'Tabela II'!V71</f>
        <v/>
      </c>
    </row>
    <row r="66" spans="1:23" s="202" customFormat="1" x14ac:dyDescent="0.2">
      <c r="A66" s="403">
        <f>'Tabela I'!$K$1</f>
        <v>2020</v>
      </c>
      <c r="B66" s="403">
        <f>'Tabela I'!$K$2</f>
        <v>0</v>
      </c>
      <c r="C66" s="201">
        <f>'Tabela II'!B72</f>
        <v>0</v>
      </c>
      <c r="D66" s="201">
        <f>'Tabela II'!C72</f>
        <v>0</v>
      </c>
      <c r="E66" s="201">
        <f>'Tabela II'!D72</f>
        <v>0</v>
      </c>
      <c r="F66" s="201">
        <f>'Tabela II'!E72</f>
        <v>0</v>
      </c>
      <c r="G66" s="201">
        <f>'Tabela II'!G72</f>
        <v>0</v>
      </c>
      <c r="H66" s="201">
        <f>'Tabela II'!H72</f>
        <v>0</v>
      </c>
      <c r="I66" s="201">
        <f>'Tabela II'!I72</f>
        <v>0</v>
      </c>
      <c r="J66" s="201">
        <f>'Tabela II'!J72</f>
        <v>262</v>
      </c>
      <c r="K66" s="201">
        <f>'Tabela II'!K72</f>
        <v>0</v>
      </c>
      <c r="L66" s="201">
        <f>'Tabela II'!L72</f>
        <v>0</v>
      </c>
      <c r="M66" s="201">
        <f>'Tabela II'!M72</f>
        <v>0</v>
      </c>
      <c r="N66" s="201">
        <f>'Tabela II'!N72</f>
        <v>0</v>
      </c>
      <c r="O66" s="201" t="str">
        <f>'Tabela II'!O72</f>
        <v/>
      </c>
      <c r="P66" s="201" t="str">
        <f>'Tabela II'!P72</f>
        <v/>
      </c>
      <c r="Q66" s="201">
        <f>'Tabela II'!Q72</f>
        <v>0</v>
      </c>
      <c r="R66" s="201">
        <f>'Tabela II'!R72</f>
        <v>0</v>
      </c>
      <c r="S66" s="201">
        <f>'Tabela II'!S72</f>
        <v>0</v>
      </c>
      <c r="T66" s="201">
        <f>'Tabela II'!T72</f>
        <v>0</v>
      </c>
      <c r="U66" s="201" t="str">
        <f>'Tabela II'!U72</f>
        <v/>
      </c>
      <c r="V66" s="201" t="str">
        <f>'Tabela II'!V72</f>
        <v/>
      </c>
    </row>
    <row r="67" spans="1:23" s="202" customFormat="1" x14ac:dyDescent="0.2">
      <c r="A67" s="403">
        <f>'Tabela I'!$K$1</f>
        <v>2020</v>
      </c>
      <c r="B67" s="403">
        <f>'Tabela I'!$K$2</f>
        <v>0</v>
      </c>
      <c r="C67" s="201">
        <f>'Tabela II'!B73</f>
        <v>0</v>
      </c>
      <c r="D67" s="201">
        <f>'Tabela II'!C73</f>
        <v>0</v>
      </c>
      <c r="E67" s="201">
        <f>'Tabela II'!D73</f>
        <v>0</v>
      </c>
      <c r="F67" s="201">
        <f>'Tabela II'!E73</f>
        <v>0</v>
      </c>
      <c r="G67" s="201">
        <f>'Tabela II'!G73</f>
        <v>0</v>
      </c>
      <c r="H67" s="201">
        <f>'Tabela II'!H73</f>
        <v>0</v>
      </c>
      <c r="I67" s="201">
        <f>'Tabela II'!I73</f>
        <v>0</v>
      </c>
      <c r="J67" s="201">
        <f>'Tabela II'!J73</f>
        <v>262</v>
      </c>
      <c r="K67" s="201">
        <f>'Tabela II'!K73</f>
        <v>0</v>
      </c>
      <c r="L67" s="201">
        <f>'Tabela II'!L73</f>
        <v>0</v>
      </c>
      <c r="M67" s="201">
        <f>'Tabela II'!M73</f>
        <v>0</v>
      </c>
      <c r="N67" s="201">
        <f>'Tabela II'!N73</f>
        <v>0</v>
      </c>
      <c r="O67" s="201" t="str">
        <f>'Tabela II'!O73</f>
        <v/>
      </c>
      <c r="P67" s="201" t="str">
        <f>'Tabela II'!P73</f>
        <v/>
      </c>
      <c r="Q67" s="201">
        <f>'Tabela II'!Q73</f>
        <v>0</v>
      </c>
      <c r="R67" s="201">
        <f>'Tabela II'!R73</f>
        <v>0</v>
      </c>
      <c r="S67" s="201">
        <f>'Tabela II'!S73</f>
        <v>0</v>
      </c>
      <c r="T67" s="201">
        <f>'Tabela II'!T73</f>
        <v>0</v>
      </c>
      <c r="U67" s="201" t="str">
        <f>'Tabela II'!U73</f>
        <v/>
      </c>
      <c r="V67" s="201" t="str">
        <f>'Tabela II'!V73</f>
        <v/>
      </c>
    </row>
    <row r="68" spans="1:23" s="202" customFormat="1" ht="25.05" x14ac:dyDescent="0.2">
      <c r="A68" s="403">
        <f>'Tabela I'!$K$1</f>
        <v>2020</v>
      </c>
      <c r="B68" s="403">
        <f>'Tabela I'!$K$2</f>
        <v>0</v>
      </c>
      <c r="C68" s="201" t="str">
        <f>'Tabela II'!B74</f>
        <v>Sanela Kovač Grabonjić</v>
      </c>
      <c r="D68" s="201">
        <f>'Tabela II'!C74</f>
        <v>0</v>
      </c>
      <c r="E68" s="201" t="str">
        <f>'Tabela II'!D74</f>
        <v>GRAĐANSKI</v>
      </c>
      <c r="F68" s="201" t="str">
        <f>'Tabela II'!E74</f>
        <v>Predsjednik odjela</v>
      </c>
      <c r="G68" s="201">
        <f>'Tabela II'!G74</f>
        <v>0.6</v>
      </c>
      <c r="H68" s="201" t="str">
        <f>'Tabela II'!H74</f>
        <v>01.01.2020</v>
      </c>
      <c r="I68" s="201" t="str">
        <f>'Tabela II'!I74</f>
        <v>14.10.2020</v>
      </c>
      <c r="J68" s="201">
        <f>'Tabela II'!J74</f>
        <v>206</v>
      </c>
      <c r="K68" s="201">
        <f>'Tabela II'!K74</f>
        <v>0</v>
      </c>
      <c r="L68" s="201">
        <f>'Tabela II'!L74</f>
        <v>0.95220000000000005</v>
      </c>
      <c r="M68" s="201">
        <f>'Tabela II'!M74</f>
        <v>0</v>
      </c>
      <c r="N68" s="201">
        <f>'Tabela II'!N74</f>
        <v>0</v>
      </c>
      <c r="O68" s="201">
        <f>'Tabela II'!O74</f>
        <v>1.5870000000000002</v>
      </c>
      <c r="P68" s="201">
        <f>'Tabela II'!P74</f>
        <v>1.5870000000000002</v>
      </c>
      <c r="Q68" s="201">
        <f>'Tabela II'!Q74</f>
        <v>0</v>
      </c>
      <c r="R68" s="201">
        <f>'Tabela II'!R74</f>
        <v>0</v>
      </c>
      <c r="S68" s="201">
        <f>'Tabela II'!S74</f>
        <v>0</v>
      </c>
      <c r="T68" s="201">
        <f>'Tabela II'!T74</f>
        <v>0</v>
      </c>
      <c r="U68" s="201" t="str">
        <f>'Tabela II'!U74</f>
        <v/>
      </c>
      <c r="V68" s="201">
        <f>'Tabela II'!V74</f>
        <v>30</v>
      </c>
    </row>
    <row r="69" spans="1:23" s="202" customFormat="1" x14ac:dyDescent="0.2">
      <c r="A69" s="403">
        <f>'Tabela I'!$K$1</f>
        <v>2020</v>
      </c>
      <c r="B69" s="403">
        <f>'Tabela I'!$K$2</f>
        <v>0</v>
      </c>
      <c r="C69" s="201" t="str">
        <f>'Tabela II'!B75</f>
        <v>Haris Jusufbašić</v>
      </c>
      <c r="D69" s="201">
        <f>'Tabela II'!C75</f>
        <v>0</v>
      </c>
      <c r="E69" s="201" t="str">
        <f>'Tabela II'!D75</f>
        <v>GRAĐANSKI</v>
      </c>
      <c r="F69" s="201" t="str">
        <f>'Tabela II'!E75</f>
        <v>Predsjednik odjela</v>
      </c>
      <c r="G69" s="201">
        <f>'Tabela II'!G75</f>
        <v>0.95</v>
      </c>
      <c r="H69" s="201" t="str">
        <f>'Tabela II'!H75</f>
        <v>01.01.2020</v>
      </c>
      <c r="I69" s="201" t="str">
        <f>'Tabela II'!I75</f>
        <v>31.12.2020</v>
      </c>
      <c r="J69" s="201">
        <f>'Tabela II'!J75</f>
        <v>262</v>
      </c>
      <c r="K69" s="201">
        <f>'Tabela II'!K75</f>
        <v>0</v>
      </c>
      <c r="L69" s="201">
        <f>'Tabela II'!L75</f>
        <v>1.0905</v>
      </c>
      <c r="M69" s="201">
        <f>'Tabela II'!M75</f>
        <v>0</v>
      </c>
      <c r="N69" s="201">
        <f>'Tabela II'!N75</f>
        <v>0.05</v>
      </c>
      <c r="O69" s="201">
        <f>'Tabela II'!O75</f>
        <v>1.2005263157894739</v>
      </c>
      <c r="P69" s="201">
        <f>'Tabela II'!P75</f>
        <v>1.2005263157894739</v>
      </c>
      <c r="Q69" s="201">
        <f>'Tabela II'!Q75</f>
        <v>0</v>
      </c>
      <c r="R69" s="201">
        <f>'Tabela II'!R75</f>
        <v>0</v>
      </c>
      <c r="S69" s="201">
        <f>'Tabela II'!S75</f>
        <v>0</v>
      </c>
      <c r="T69" s="201">
        <f>'Tabela II'!T75</f>
        <v>0</v>
      </c>
      <c r="U69" s="201" t="str">
        <f>'Tabela II'!U75</f>
        <v/>
      </c>
      <c r="V69" s="201">
        <f>'Tabela II'!V75</f>
        <v>30</v>
      </c>
    </row>
    <row r="70" spans="1:23" s="202" customFormat="1" x14ac:dyDescent="0.2">
      <c r="A70" s="403">
        <f>'Tabela I'!$K$1</f>
        <v>2020</v>
      </c>
      <c r="B70" s="403">
        <f>'Tabela I'!$K$2</f>
        <v>0</v>
      </c>
      <c r="C70" s="201" t="str">
        <f>'Tabela II'!B76</f>
        <v>Amina Begović</v>
      </c>
      <c r="D70" s="201">
        <f>'Tabela II'!C76</f>
        <v>0</v>
      </c>
      <c r="E70" s="201" t="str">
        <f>'Tabela II'!D76</f>
        <v>GRAĐANSKI</v>
      </c>
      <c r="F70" s="201" t="str">
        <f>'Tabela II'!E76</f>
        <v>Sudija</v>
      </c>
      <c r="G70" s="201">
        <f>'Tabela II'!G76</f>
        <v>0.83330000000000004</v>
      </c>
      <c r="H70" s="201" t="str">
        <f>'Tabela II'!H76</f>
        <v>01.01.2020</v>
      </c>
      <c r="I70" s="201" t="str">
        <f>'Tabela II'!I76</f>
        <v>31.12.2020</v>
      </c>
      <c r="J70" s="201">
        <f>'Tabela II'!J76</f>
        <v>262</v>
      </c>
      <c r="K70" s="201">
        <f>'Tabela II'!K76</f>
        <v>0</v>
      </c>
      <c r="L70" s="201">
        <f>'Tabela II'!L76</f>
        <v>1.0039</v>
      </c>
      <c r="M70" s="201">
        <f>'Tabela II'!M76</f>
        <v>0</v>
      </c>
      <c r="N70" s="201">
        <f>'Tabela II'!N76</f>
        <v>0.05</v>
      </c>
      <c r="O70" s="201">
        <f>'Tabela II'!O76</f>
        <v>1.264730589223569</v>
      </c>
      <c r="P70" s="201">
        <f>'Tabela II'!P76</f>
        <v>1.264730589223569</v>
      </c>
      <c r="Q70" s="201">
        <f>'Tabela II'!Q76</f>
        <v>0</v>
      </c>
      <c r="R70" s="201">
        <f>'Tabela II'!R76</f>
        <v>0</v>
      </c>
      <c r="S70" s="201">
        <f>'Tabela II'!S76</f>
        <v>0</v>
      </c>
      <c r="T70" s="201">
        <f>'Tabela II'!T76</f>
        <v>0</v>
      </c>
      <c r="U70" s="201" t="str">
        <f>'Tabela II'!U76</f>
        <v/>
      </c>
      <c r="V70" s="201">
        <f>'Tabela II'!V76</f>
        <v>30</v>
      </c>
    </row>
    <row r="71" spans="1:23" s="202" customFormat="1" x14ac:dyDescent="0.2">
      <c r="A71" s="403">
        <f>'Tabela I'!$K$1</f>
        <v>2020</v>
      </c>
      <c r="B71" s="403">
        <f>'Tabela I'!$K$2</f>
        <v>0</v>
      </c>
      <c r="C71" s="201">
        <f>'Tabela II'!B77</f>
        <v>0</v>
      </c>
      <c r="D71" s="201">
        <f>'Tabela II'!C77</f>
        <v>0</v>
      </c>
      <c r="E71" s="201">
        <f>'Tabela II'!D77</f>
        <v>0</v>
      </c>
      <c r="F71" s="201">
        <f>'Tabela II'!E77</f>
        <v>0</v>
      </c>
      <c r="G71" s="201">
        <f>'Tabela II'!G77</f>
        <v>0</v>
      </c>
      <c r="H71" s="201">
        <f>'Tabela II'!H77</f>
        <v>0</v>
      </c>
      <c r="I71" s="201">
        <f>'Tabela II'!I77</f>
        <v>0</v>
      </c>
      <c r="J71" s="201">
        <f>'Tabela II'!J77</f>
        <v>262</v>
      </c>
      <c r="K71" s="201">
        <f>'Tabela II'!K77</f>
        <v>0</v>
      </c>
      <c r="L71" s="201">
        <f>'Tabela II'!L77</f>
        <v>0</v>
      </c>
      <c r="M71" s="201">
        <f>'Tabela II'!M77</f>
        <v>0</v>
      </c>
      <c r="N71" s="201">
        <f>'Tabela II'!N77</f>
        <v>0</v>
      </c>
      <c r="O71" s="201" t="str">
        <f>'Tabela II'!O77</f>
        <v/>
      </c>
      <c r="P71" s="201" t="str">
        <f>'Tabela II'!P77</f>
        <v/>
      </c>
      <c r="Q71" s="201">
        <f>'Tabela II'!Q77</f>
        <v>0</v>
      </c>
      <c r="R71" s="201">
        <f>'Tabela II'!R77</f>
        <v>0</v>
      </c>
      <c r="S71" s="201">
        <f>'Tabela II'!S77</f>
        <v>0</v>
      </c>
      <c r="T71" s="201">
        <f>'Tabela II'!T77</f>
        <v>0</v>
      </c>
      <c r="U71" s="201" t="str">
        <f>'Tabela II'!U77</f>
        <v/>
      </c>
      <c r="V71" s="201" t="str">
        <f>'Tabela II'!V77</f>
        <v/>
      </c>
    </row>
    <row r="72" spans="1:23" s="202" customFormat="1" x14ac:dyDescent="0.2">
      <c r="A72" s="403">
        <f>'Tabela I'!$K$1</f>
        <v>2020</v>
      </c>
      <c r="B72" s="403">
        <f>'Tabela I'!$K$2</f>
        <v>0</v>
      </c>
      <c r="C72" s="201">
        <f>'Tabela II'!B78</f>
        <v>0</v>
      </c>
      <c r="D72" s="201">
        <f>'Tabela II'!C78</f>
        <v>0</v>
      </c>
      <c r="E72" s="201">
        <f>'Tabela II'!D78</f>
        <v>0</v>
      </c>
      <c r="F72" s="201">
        <f>'Tabela II'!E78</f>
        <v>0</v>
      </c>
      <c r="G72" s="201">
        <f>'Tabela II'!G78</f>
        <v>0</v>
      </c>
      <c r="H72" s="201">
        <f>'Tabela II'!H78</f>
        <v>0</v>
      </c>
      <c r="I72" s="201">
        <f>'Tabela II'!I78</f>
        <v>0</v>
      </c>
      <c r="J72" s="201">
        <f>'Tabela II'!J78</f>
        <v>262</v>
      </c>
      <c r="K72" s="201">
        <f>'Tabela II'!K78</f>
        <v>0</v>
      </c>
      <c r="L72" s="201">
        <f>'Tabela II'!L78</f>
        <v>0</v>
      </c>
      <c r="M72" s="201">
        <f>'Tabela II'!M78</f>
        <v>0</v>
      </c>
      <c r="N72" s="201">
        <f>'Tabela II'!N78</f>
        <v>0</v>
      </c>
      <c r="O72" s="201" t="str">
        <f>'Tabela II'!O78</f>
        <v/>
      </c>
      <c r="P72" s="201" t="str">
        <f>'Tabela II'!P78</f>
        <v/>
      </c>
      <c r="Q72" s="201">
        <f>'Tabela II'!Q78</f>
        <v>0</v>
      </c>
      <c r="R72" s="201">
        <f>'Tabela II'!R78</f>
        <v>0</v>
      </c>
      <c r="S72" s="201">
        <f>'Tabela II'!S78</f>
        <v>0</v>
      </c>
      <c r="T72" s="201">
        <f>'Tabela II'!T78</f>
        <v>0</v>
      </c>
      <c r="U72" s="201" t="str">
        <f>'Tabela II'!U78</f>
        <v/>
      </c>
      <c r="V72" s="201" t="str">
        <f>'Tabela II'!V78</f>
        <v/>
      </c>
    </row>
    <row r="73" spans="1:23" s="202" customFormat="1" x14ac:dyDescent="0.2">
      <c r="A73" s="403">
        <f>'Tabela I'!$K$1</f>
        <v>2020</v>
      </c>
      <c r="B73" s="403">
        <f>'Tabela I'!$K$2</f>
        <v>0</v>
      </c>
      <c r="C73" s="201">
        <f>'Tabela II'!B79</f>
        <v>0</v>
      </c>
      <c r="D73" s="201">
        <f>'Tabela II'!C79</f>
        <v>0</v>
      </c>
      <c r="E73" s="201">
        <f>'Tabela II'!D79</f>
        <v>0</v>
      </c>
      <c r="F73" s="201">
        <f>'Tabela II'!E79</f>
        <v>0</v>
      </c>
      <c r="G73" s="201">
        <f>'Tabela II'!G79</f>
        <v>0</v>
      </c>
      <c r="H73" s="201">
        <f>'Tabela II'!H79</f>
        <v>0</v>
      </c>
      <c r="I73" s="201">
        <f>'Tabela II'!I79</f>
        <v>0</v>
      </c>
      <c r="J73" s="201">
        <f>'Tabela II'!J79</f>
        <v>262</v>
      </c>
      <c r="K73" s="201">
        <f>'Tabela II'!K79</f>
        <v>0</v>
      </c>
      <c r="L73" s="201">
        <f>'Tabela II'!L79</f>
        <v>0</v>
      </c>
      <c r="M73" s="201">
        <f>'Tabela II'!M79</f>
        <v>0</v>
      </c>
      <c r="N73" s="201">
        <f>'Tabela II'!N79</f>
        <v>0</v>
      </c>
      <c r="O73" s="201" t="str">
        <f>'Tabela II'!O79</f>
        <v/>
      </c>
      <c r="P73" s="201" t="str">
        <f>'Tabela II'!P79</f>
        <v/>
      </c>
      <c r="Q73" s="201">
        <f>'Tabela II'!Q79</f>
        <v>0</v>
      </c>
      <c r="R73" s="201">
        <f>'Tabela II'!R79</f>
        <v>0</v>
      </c>
      <c r="S73" s="201">
        <f>'Tabela II'!S79</f>
        <v>0</v>
      </c>
      <c r="T73" s="201">
        <f>'Tabela II'!T79</f>
        <v>0</v>
      </c>
      <c r="U73" s="201" t="str">
        <f>'Tabela II'!U79</f>
        <v/>
      </c>
      <c r="V73" s="201" t="str">
        <f>'Tabela II'!V79</f>
        <v/>
      </c>
    </row>
    <row r="74" spans="1:23" s="202" customFormat="1" x14ac:dyDescent="0.2">
      <c r="A74" s="403">
        <f>'Tabela I'!$K$1</f>
        <v>2020</v>
      </c>
      <c r="B74" s="403">
        <f>'Tabela I'!$K$2</f>
        <v>0</v>
      </c>
      <c r="C74" s="201">
        <f>'Tabela II'!B80</f>
        <v>0</v>
      </c>
      <c r="D74" s="201">
        <f>'Tabela II'!C80</f>
        <v>0</v>
      </c>
      <c r="E74" s="201">
        <f>'Tabela II'!D80</f>
        <v>0</v>
      </c>
      <c r="F74" s="201">
        <f>'Tabela II'!E80</f>
        <v>0</v>
      </c>
      <c r="G74" s="201">
        <f>'Tabela II'!G80</f>
        <v>0</v>
      </c>
      <c r="H74" s="201">
        <f>'Tabela II'!H80</f>
        <v>0</v>
      </c>
      <c r="I74" s="201">
        <f>'Tabela II'!I80</f>
        <v>0</v>
      </c>
      <c r="J74" s="201">
        <f>'Tabela II'!J80</f>
        <v>262</v>
      </c>
      <c r="K74" s="201">
        <f>'Tabela II'!K80</f>
        <v>0</v>
      </c>
      <c r="L74" s="201">
        <f>'Tabela II'!L80</f>
        <v>0</v>
      </c>
      <c r="M74" s="201">
        <f>'Tabela II'!M80</f>
        <v>0</v>
      </c>
      <c r="N74" s="201">
        <f>'Tabela II'!N80</f>
        <v>0</v>
      </c>
      <c r="O74" s="201" t="str">
        <f>'Tabela II'!O80</f>
        <v/>
      </c>
      <c r="P74" s="201" t="str">
        <f>'Tabela II'!P80</f>
        <v/>
      </c>
      <c r="Q74" s="201">
        <f>'Tabela II'!Q80</f>
        <v>0</v>
      </c>
      <c r="R74" s="201">
        <f>'Tabela II'!R80</f>
        <v>0</v>
      </c>
      <c r="S74" s="201">
        <f>'Tabela II'!S80</f>
        <v>0</v>
      </c>
      <c r="T74" s="201">
        <f>'Tabela II'!T80</f>
        <v>0</v>
      </c>
      <c r="U74" s="201" t="str">
        <f>'Tabela II'!U80</f>
        <v/>
      </c>
      <c r="V74" s="201" t="str">
        <f>'Tabela II'!V80</f>
        <v/>
      </c>
    </row>
    <row r="75" spans="1:23" s="202" customFormat="1" x14ac:dyDescent="0.2">
      <c r="A75" s="403">
        <f>'Tabela I'!$K$1</f>
        <v>2020</v>
      </c>
      <c r="B75" s="403">
        <f>'Tabela I'!$K$2</f>
        <v>0</v>
      </c>
      <c r="C75" s="201">
        <f>'Tabela II'!B81</f>
        <v>0</v>
      </c>
      <c r="D75" s="201">
        <f>'Tabela II'!C81</f>
        <v>0</v>
      </c>
      <c r="E75" s="201">
        <f>'Tabela II'!D81</f>
        <v>0</v>
      </c>
      <c r="F75" s="201">
        <f>'Tabela II'!E81</f>
        <v>0</v>
      </c>
      <c r="G75" s="201">
        <f>'Tabela II'!G81</f>
        <v>0</v>
      </c>
      <c r="H75" s="201">
        <f>'Tabela II'!H81</f>
        <v>0</v>
      </c>
      <c r="I75" s="201">
        <f>'Tabela II'!I81</f>
        <v>0</v>
      </c>
      <c r="J75" s="201">
        <f>'Tabela II'!J81</f>
        <v>262</v>
      </c>
      <c r="K75" s="201">
        <f>'Tabela II'!K81</f>
        <v>0</v>
      </c>
      <c r="L75" s="201">
        <f>'Tabela II'!L81</f>
        <v>0</v>
      </c>
      <c r="M75" s="201">
        <f>'Tabela II'!M81</f>
        <v>0</v>
      </c>
      <c r="N75" s="201">
        <f>'Tabela II'!N81</f>
        <v>0</v>
      </c>
      <c r="O75" s="201" t="str">
        <f>'Tabela II'!O81</f>
        <v/>
      </c>
      <c r="P75" s="201" t="str">
        <f>'Tabela II'!P81</f>
        <v/>
      </c>
      <c r="Q75" s="201">
        <f>'Tabela II'!Q81</f>
        <v>0</v>
      </c>
      <c r="R75" s="201">
        <f>'Tabela II'!R81</f>
        <v>0</v>
      </c>
      <c r="S75" s="201">
        <f>'Tabela II'!S81</f>
        <v>0</v>
      </c>
      <c r="T75" s="201">
        <f>'Tabela II'!T81</f>
        <v>0</v>
      </c>
      <c r="U75" s="201" t="str">
        <f>'Tabela II'!U81</f>
        <v/>
      </c>
      <c r="V75" s="201" t="str">
        <f>'Tabela II'!V81</f>
        <v/>
      </c>
    </row>
    <row r="76" spans="1:23" s="202" customFormat="1" x14ac:dyDescent="0.2">
      <c r="A76" s="403">
        <f>'Tabela I'!$K$1</f>
        <v>2020</v>
      </c>
      <c r="B76" s="403">
        <f>'Tabela I'!$K$2</f>
        <v>0</v>
      </c>
      <c r="C76" s="201">
        <f>'Tabela II'!B82</f>
        <v>0</v>
      </c>
      <c r="D76" s="201">
        <f>'Tabela II'!C82</f>
        <v>0</v>
      </c>
      <c r="E76" s="201">
        <f>'Tabela II'!D82</f>
        <v>0</v>
      </c>
      <c r="F76" s="201">
        <f>'Tabela II'!E82</f>
        <v>0</v>
      </c>
      <c r="G76" s="201">
        <f>'Tabela II'!G82</f>
        <v>0</v>
      </c>
      <c r="H76" s="201">
        <f>'Tabela II'!H82</f>
        <v>0</v>
      </c>
      <c r="I76" s="201">
        <f>'Tabela II'!I82</f>
        <v>0</v>
      </c>
      <c r="J76" s="201">
        <f>'Tabela II'!J82</f>
        <v>262</v>
      </c>
      <c r="K76" s="201">
        <f>'Tabela II'!K82</f>
        <v>0</v>
      </c>
      <c r="L76" s="201">
        <f>'Tabela II'!L82</f>
        <v>0</v>
      </c>
      <c r="M76" s="201">
        <f>'Tabela II'!M82</f>
        <v>0</v>
      </c>
      <c r="N76" s="201">
        <f>'Tabela II'!N82</f>
        <v>0</v>
      </c>
      <c r="O76" s="201" t="str">
        <f>'Tabela II'!O82</f>
        <v/>
      </c>
      <c r="P76" s="201" t="str">
        <f>'Tabela II'!P82</f>
        <v/>
      </c>
      <c r="Q76" s="201">
        <f>'Tabela II'!Q82</f>
        <v>0</v>
      </c>
      <c r="R76" s="201">
        <f>'Tabela II'!R82</f>
        <v>0</v>
      </c>
      <c r="S76" s="201">
        <f>'Tabela II'!S82</f>
        <v>0</v>
      </c>
      <c r="T76" s="201">
        <f>'Tabela II'!T82</f>
        <v>0</v>
      </c>
      <c r="U76" s="201" t="str">
        <f>'Tabela II'!U82</f>
        <v/>
      </c>
      <c r="V76" s="201" t="str">
        <f>'Tabela II'!V82</f>
        <v/>
      </c>
    </row>
    <row r="77" spans="1:23" s="202" customFormat="1" x14ac:dyDescent="0.2">
      <c r="A77" s="403">
        <f>'Tabela I'!$K$1</f>
        <v>2020</v>
      </c>
      <c r="B77" s="403">
        <f>'Tabela I'!$K$2</f>
        <v>0</v>
      </c>
      <c r="C77" s="201">
        <f>'Tabela II'!B83</f>
        <v>0</v>
      </c>
      <c r="D77" s="201">
        <f>'Tabela II'!C83</f>
        <v>0</v>
      </c>
      <c r="E77" s="201">
        <f>'Tabela II'!D83</f>
        <v>0</v>
      </c>
      <c r="F77" s="201">
        <f>'Tabela II'!E83</f>
        <v>0</v>
      </c>
      <c r="G77" s="201">
        <f>'Tabela II'!G83</f>
        <v>0</v>
      </c>
      <c r="H77" s="201">
        <f>'Tabela II'!H83</f>
        <v>0</v>
      </c>
      <c r="I77" s="201">
        <f>'Tabela II'!I83</f>
        <v>0</v>
      </c>
      <c r="J77" s="201">
        <f>'Tabela II'!J83</f>
        <v>262</v>
      </c>
      <c r="K77" s="201">
        <f>'Tabela II'!K83</f>
        <v>0</v>
      </c>
      <c r="L77" s="201">
        <f>'Tabela II'!L83</f>
        <v>0</v>
      </c>
      <c r="M77" s="201">
        <f>'Tabela II'!M83</f>
        <v>0</v>
      </c>
      <c r="N77" s="201">
        <f>'Tabela II'!N83</f>
        <v>0</v>
      </c>
      <c r="O77" s="201" t="str">
        <f>'Tabela II'!O83</f>
        <v/>
      </c>
      <c r="P77" s="201" t="str">
        <f>'Tabela II'!P83</f>
        <v/>
      </c>
      <c r="Q77" s="201">
        <f>'Tabela II'!Q83</f>
        <v>0</v>
      </c>
      <c r="R77" s="201">
        <f>'Tabela II'!R83</f>
        <v>0</v>
      </c>
      <c r="S77" s="201">
        <f>'Tabela II'!S83</f>
        <v>0</v>
      </c>
      <c r="T77" s="201">
        <f>'Tabela II'!T83</f>
        <v>0</v>
      </c>
      <c r="U77" s="201" t="str">
        <f>'Tabela II'!U83</f>
        <v/>
      </c>
      <c r="V77" s="201" t="str">
        <f>'Tabela II'!V83</f>
        <v/>
      </c>
    </row>
    <row r="78" spans="1:23" s="202" customFormat="1" x14ac:dyDescent="0.2">
      <c r="A78" s="205"/>
      <c r="B78" s="205"/>
      <c r="C78" s="206"/>
      <c r="D78" s="206"/>
      <c r="E78" s="206"/>
      <c r="F78" s="206"/>
      <c r="G78" s="206"/>
      <c r="H78" s="206"/>
      <c r="I78" s="206"/>
      <c r="J78" s="206"/>
      <c r="K78" s="206"/>
      <c r="L78" s="206"/>
      <c r="M78" s="206"/>
      <c r="N78" s="206"/>
      <c r="O78" s="206"/>
      <c r="P78" s="206"/>
      <c r="Q78" s="206"/>
    </row>
    <row r="79" spans="1:23" s="202" customFormat="1" ht="57" customHeight="1" x14ac:dyDescent="0.2">
      <c r="A79" s="197" t="s">
        <v>121</v>
      </c>
      <c r="B79" s="197" t="s">
        <v>122</v>
      </c>
      <c r="C79" s="197" t="s">
        <v>123</v>
      </c>
      <c r="D79" s="197" t="s">
        <v>124</v>
      </c>
      <c r="E79" s="197" t="s">
        <v>125</v>
      </c>
      <c r="F79" s="197" t="s">
        <v>126</v>
      </c>
      <c r="G79" s="197" t="s">
        <v>127</v>
      </c>
      <c r="H79" s="198" t="s">
        <v>128</v>
      </c>
      <c r="I79" s="198" t="s">
        <v>129</v>
      </c>
      <c r="J79" s="198" t="s">
        <v>130</v>
      </c>
      <c r="K79" s="197" t="s">
        <v>131</v>
      </c>
      <c r="L79" s="197" t="s">
        <v>132</v>
      </c>
      <c r="M79" s="197" t="s">
        <v>133</v>
      </c>
      <c r="N79" s="197" t="s">
        <v>134</v>
      </c>
      <c r="O79" s="197" t="s">
        <v>135</v>
      </c>
      <c r="P79" s="197" t="s">
        <v>136</v>
      </c>
      <c r="Q79" s="271" t="s">
        <v>158</v>
      </c>
      <c r="R79" s="271" t="s">
        <v>159</v>
      </c>
      <c r="S79" s="271" t="s">
        <v>160</v>
      </c>
      <c r="T79" s="271" t="s">
        <v>161</v>
      </c>
      <c r="U79" s="271" t="s">
        <v>162</v>
      </c>
      <c r="V79" s="272" t="s">
        <v>163</v>
      </c>
      <c r="W79" s="272" t="s">
        <v>122</v>
      </c>
    </row>
    <row r="80" spans="1:23" s="202" customFormat="1" x14ac:dyDescent="0.2">
      <c r="A80" s="403">
        <f>'Tabela I'!$K$1</f>
        <v>2020</v>
      </c>
      <c r="B80" s="403">
        <f>'Tabela I'!$K$2</f>
        <v>0</v>
      </c>
      <c r="C80" s="201">
        <f>'Tabela II'!D110</f>
        <v>0</v>
      </c>
      <c r="D80" s="207">
        <f>'Tabela II'!C111</f>
        <v>0</v>
      </c>
      <c r="E80" s="207">
        <f>'Tabela II'!D111</f>
        <v>0</v>
      </c>
      <c r="F80" s="207" t="str">
        <f>'Tabela II'!E111</f>
        <v>Predsjednik suda</v>
      </c>
      <c r="G80" s="207">
        <f>'Tabela II'!G111</f>
        <v>0</v>
      </c>
      <c r="H80" s="207">
        <f>'Tabela II'!H111</f>
        <v>0</v>
      </c>
      <c r="I80" s="207">
        <f>'Tabela II'!I111</f>
        <v>0</v>
      </c>
      <c r="J80" s="207">
        <f>'Tabela II'!J111</f>
        <v>0</v>
      </c>
      <c r="K80" s="207">
        <f>'Tabela II'!K111</f>
        <v>0</v>
      </c>
      <c r="L80" s="207">
        <f>'Tabela II'!L111</f>
        <v>0</v>
      </c>
      <c r="M80" s="207">
        <f>'Tabela II'!M111</f>
        <v>0</v>
      </c>
      <c r="N80" s="207">
        <f>'Tabela II'!N111</f>
        <v>0</v>
      </c>
      <c r="O80" s="207">
        <f>'Tabela II'!O111</f>
        <v>0</v>
      </c>
      <c r="P80" s="207">
        <f>'Tabela II'!P111</f>
        <v>0</v>
      </c>
      <c r="Q80" s="207">
        <f>'Tabela II'!Q111</f>
        <v>0</v>
      </c>
      <c r="R80" s="207">
        <f>'Tabela II'!R111</f>
        <v>0</v>
      </c>
      <c r="S80" s="207">
        <f>'Tabela II'!S111</f>
        <v>0</v>
      </c>
      <c r="T80" s="207">
        <f>'Tabela II'!T111</f>
        <v>0</v>
      </c>
      <c r="U80" s="207" t="str">
        <f>'Tabela II'!U111</f>
        <v/>
      </c>
      <c r="V80" s="528">
        <f>'Tabela II'!V111</f>
        <v>0</v>
      </c>
      <c r="W80" s="207" t="str">
        <f>'Tabela II'!A111</f>
        <v>Sud 1</v>
      </c>
    </row>
    <row r="81" spans="1:23" s="202" customFormat="1" x14ac:dyDescent="0.2">
      <c r="A81" s="403">
        <f>'Tabela I'!$K$1</f>
        <v>2020</v>
      </c>
      <c r="B81" s="403">
        <f>'Tabela I'!$K$2</f>
        <v>0</v>
      </c>
      <c r="C81" s="201">
        <f>'Tabela II'!D110</f>
        <v>0</v>
      </c>
      <c r="D81" s="201">
        <f>'Tabela II'!C112</f>
        <v>0</v>
      </c>
      <c r="E81" s="201">
        <f>'Tabela II'!D112</f>
        <v>0</v>
      </c>
      <c r="F81" s="201">
        <f>'Tabela II'!E112</f>
        <v>0</v>
      </c>
      <c r="G81" s="201">
        <f>'Tabela II'!G112</f>
        <v>0</v>
      </c>
      <c r="H81" s="201">
        <f>'Tabela II'!H112</f>
        <v>0</v>
      </c>
      <c r="I81" s="201">
        <f>'Tabela II'!I112</f>
        <v>0</v>
      </c>
      <c r="J81" s="201">
        <f>'Tabela II'!J112</f>
        <v>0</v>
      </c>
      <c r="K81" s="201">
        <f>'Tabela II'!K112</f>
        <v>0</v>
      </c>
      <c r="L81" s="201">
        <f>'Tabela II'!L112</f>
        <v>0</v>
      </c>
      <c r="M81" s="201">
        <f>'Tabela II'!M112</f>
        <v>0</v>
      </c>
      <c r="N81" s="201">
        <f>'Tabela II'!N112</f>
        <v>0</v>
      </c>
      <c r="O81" s="201">
        <f>'Tabela II'!O112</f>
        <v>0</v>
      </c>
      <c r="P81" s="201">
        <f>'Tabela II'!P112</f>
        <v>0</v>
      </c>
      <c r="Q81" s="201">
        <f>'Tabela II'!Q112</f>
        <v>0</v>
      </c>
      <c r="R81" s="201">
        <f>'Tabela II'!R112</f>
        <v>0</v>
      </c>
      <c r="S81" s="201">
        <f>'Tabela II'!S112</f>
        <v>0</v>
      </c>
      <c r="T81" s="201">
        <f>'Tabela II'!T112</f>
        <v>0</v>
      </c>
      <c r="U81" s="201" t="str">
        <f>'Tabela II'!U112</f>
        <v/>
      </c>
      <c r="V81" s="201">
        <f>'Tabela II'!V112</f>
        <v>0</v>
      </c>
      <c r="W81" s="201" t="str">
        <f>'Tabela II'!A112</f>
        <v xml:space="preserve">Sud 2 </v>
      </c>
    </row>
    <row r="82" spans="1:23" s="202" customFormat="1" x14ac:dyDescent="0.2">
      <c r="A82" s="403">
        <f>'Tabela I'!$K$1</f>
        <v>2020</v>
      </c>
      <c r="B82" s="403">
        <f>'Tabela I'!$K$2</f>
        <v>0</v>
      </c>
      <c r="C82" s="208">
        <f>'Tabela II'!D113</f>
        <v>0</v>
      </c>
      <c r="D82" s="279">
        <f>'Tabela II'!C114</f>
        <v>0</v>
      </c>
      <c r="E82" s="279">
        <f>'Tabela II'!D114</f>
        <v>0</v>
      </c>
      <c r="F82" s="279">
        <f>'Tabela II'!E114</f>
        <v>0</v>
      </c>
      <c r="G82" s="279">
        <f>'Tabela II'!G114</f>
        <v>0</v>
      </c>
      <c r="H82" s="279">
        <f>'Tabela II'!H114</f>
        <v>0</v>
      </c>
      <c r="I82" s="279">
        <f>'Tabela II'!I114</f>
        <v>0</v>
      </c>
      <c r="J82" s="279">
        <f>'Tabela II'!J114</f>
        <v>0</v>
      </c>
      <c r="K82" s="279">
        <f>'Tabela II'!K114</f>
        <v>0</v>
      </c>
      <c r="L82" s="279">
        <f>'Tabela II'!L114</f>
        <v>0</v>
      </c>
      <c r="M82" s="279">
        <f>'Tabela II'!M114</f>
        <v>0</v>
      </c>
      <c r="N82" s="279">
        <f>'Tabela II'!N114</f>
        <v>0</v>
      </c>
      <c r="O82" s="279">
        <f>'Tabela II'!O114</f>
        <v>0</v>
      </c>
      <c r="P82" s="279">
        <f>'Tabela II'!P114</f>
        <v>0</v>
      </c>
      <c r="Q82" s="279">
        <f>'Tabela II'!Q114</f>
        <v>0</v>
      </c>
      <c r="R82" s="279">
        <f>'Tabela II'!R114</f>
        <v>0</v>
      </c>
      <c r="S82" s="279">
        <f>'Tabela II'!S114</f>
        <v>0</v>
      </c>
      <c r="T82" s="279">
        <f>'Tabela II'!T114</f>
        <v>0</v>
      </c>
      <c r="U82" s="279" t="str">
        <f>'Tabela II'!U114</f>
        <v/>
      </c>
      <c r="V82" s="279">
        <f>'Tabela II'!V114</f>
        <v>0</v>
      </c>
      <c r="W82" s="279" t="str">
        <f>'Tabela II'!A114</f>
        <v>Sud 1</v>
      </c>
    </row>
    <row r="83" spans="1:23" s="202" customFormat="1" x14ac:dyDescent="0.2">
      <c r="A83" s="403">
        <f>'Tabela I'!$K$1</f>
        <v>2020</v>
      </c>
      <c r="B83" s="403">
        <f>'Tabela I'!$K$2</f>
        <v>0</v>
      </c>
      <c r="C83" s="208">
        <f>'Tabela II'!D113</f>
        <v>0</v>
      </c>
      <c r="D83" s="208">
        <f>'Tabela II'!C115</f>
        <v>0</v>
      </c>
      <c r="E83" s="208">
        <f>'Tabela II'!D115</f>
        <v>0</v>
      </c>
      <c r="F83" s="208">
        <f>'Tabela II'!E115</f>
        <v>0</v>
      </c>
      <c r="G83" s="208">
        <f>'Tabela II'!G115</f>
        <v>0</v>
      </c>
      <c r="H83" s="208">
        <f>'Tabela II'!H115</f>
        <v>0</v>
      </c>
      <c r="I83" s="208">
        <f>'Tabela II'!I115</f>
        <v>0</v>
      </c>
      <c r="J83" s="208">
        <f>'Tabela II'!J115</f>
        <v>0</v>
      </c>
      <c r="K83" s="208">
        <f>'Tabela II'!K115</f>
        <v>0</v>
      </c>
      <c r="L83" s="208">
        <f>'Tabela II'!L115</f>
        <v>0</v>
      </c>
      <c r="M83" s="208">
        <f>'Tabela II'!M115</f>
        <v>0</v>
      </c>
      <c r="N83" s="208">
        <f>'Tabela II'!N115</f>
        <v>0</v>
      </c>
      <c r="O83" s="208">
        <f>'Tabela II'!O115</f>
        <v>0</v>
      </c>
      <c r="P83" s="208">
        <f>'Tabela II'!P115</f>
        <v>0</v>
      </c>
      <c r="Q83" s="208">
        <f>'Tabela II'!Q115</f>
        <v>0</v>
      </c>
      <c r="R83" s="208">
        <f>'Tabela II'!R115</f>
        <v>0</v>
      </c>
      <c r="S83" s="208">
        <f>'Tabela II'!S115</f>
        <v>0</v>
      </c>
      <c r="T83" s="208">
        <f>'Tabela II'!T115</f>
        <v>0</v>
      </c>
      <c r="U83" s="208" t="str">
        <f>'Tabela II'!U115</f>
        <v/>
      </c>
      <c r="V83" s="208">
        <f>'Tabela II'!V115</f>
        <v>0</v>
      </c>
      <c r="W83" s="208" t="str">
        <f>'Tabela II'!A115</f>
        <v xml:space="preserve">Sud 2 </v>
      </c>
    </row>
    <row r="84" spans="1:23" s="202" customFormat="1" x14ac:dyDescent="0.2">
      <c r="A84" s="403">
        <f>'Tabela I'!$K$1</f>
        <v>2020</v>
      </c>
      <c r="B84" s="403">
        <f>'Tabela I'!$K$2</f>
        <v>0</v>
      </c>
      <c r="C84" s="201">
        <f>'Tabela II'!D116</f>
        <v>0</v>
      </c>
      <c r="D84" s="207">
        <f>'Tabela II'!C117</f>
        <v>0</v>
      </c>
      <c r="E84" s="207">
        <f>'Tabela II'!D117</f>
        <v>0</v>
      </c>
      <c r="F84" s="207">
        <f>'Tabela II'!E117</f>
        <v>0</v>
      </c>
      <c r="G84" s="207">
        <f>'Tabela II'!G117</f>
        <v>0</v>
      </c>
      <c r="H84" s="207">
        <f>'Tabela II'!H117</f>
        <v>0</v>
      </c>
      <c r="I84" s="207">
        <f>'Tabela II'!I117</f>
        <v>0</v>
      </c>
      <c r="J84" s="207">
        <f>'Tabela II'!J117</f>
        <v>0</v>
      </c>
      <c r="K84" s="207">
        <f>'Tabela II'!K117</f>
        <v>0</v>
      </c>
      <c r="L84" s="207">
        <f>'Tabela II'!L117</f>
        <v>0</v>
      </c>
      <c r="M84" s="207">
        <f>'Tabela II'!M117</f>
        <v>0</v>
      </c>
      <c r="N84" s="207">
        <f>'Tabela II'!N117</f>
        <v>0</v>
      </c>
      <c r="O84" s="207">
        <f>'Tabela II'!O117</f>
        <v>0</v>
      </c>
      <c r="P84" s="207">
        <f>'Tabela II'!P117</f>
        <v>0</v>
      </c>
      <c r="Q84" s="207">
        <f>'Tabela II'!Q117</f>
        <v>0</v>
      </c>
      <c r="R84" s="207">
        <f>'Tabela II'!R117</f>
        <v>0</v>
      </c>
      <c r="S84" s="207">
        <f>'Tabela II'!S117</f>
        <v>0</v>
      </c>
      <c r="T84" s="207">
        <f>'Tabela II'!T117</f>
        <v>0</v>
      </c>
      <c r="U84" s="207" t="str">
        <f>'Tabela II'!U117</f>
        <v/>
      </c>
      <c r="V84" s="207">
        <f>'Tabela II'!V117</f>
        <v>0</v>
      </c>
      <c r="W84" s="207" t="str">
        <f>'Tabela II'!A117</f>
        <v>Sud 1</v>
      </c>
    </row>
    <row r="85" spans="1:23" s="202" customFormat="1" x14ac:dyDescent="0.2">
      <c r="A85" s="403">
        <f>'Tabela I'!$K$1</f>
        <v>2020</v>
      </c>
      <c r="B85" s="403">
        <f>'Tabela I'!$K$2</f>
        <v>0</v>
      </c>
      <c r="C85" s="201">
        <f>'Tabela II'!D116</f>
        <v>0</v>
      </c>
      <c r="D85" s="201">
        <f>'Tabela II'!C118</f>
        <v>0</v>
      </c>
      <c r="E85" s="201">
        <f>'Tabela II'!D118</f>
        <v>0</v>
      </c>
      <c r="F85" s="201">
        <f>'Tabela II'!E118</f>
        <v>0</v>
      </c>
      <c r="G85" s="201">
        <f>'Tabela II'!G118</f>
        <v>0</v>
      </c>
      <c r="H85" s="201">
        <f>'Tabela II'!H118</f>
        <v>0</v>
      </c>
      <c r="I85" s="201">
        <f>'Tabela II'!I118</f>
        <v>0</v>
      </c>
      <c r="J85" s="201">
        <f>'Tabela II'!J118</f>
        <v>0</v>
      </c>
      <c r="K85" s="201">
        <f>'Tabela II'!K118</f>
        <v>0</v>
      </c>
      <c r="L85" s="201">
        <f>'Tabela II'!L118</f>
        <v>0</v>
      </c>
      <c r="M85" s="201">
        <f>'Tabela II'!M118</f>
        <v>0</v>
      </c>
      <c r="N85" s="201">
        <f>'Tabela II'!N118</f>
        <v>0</v>
      </c>
      <c r="O85" s="201">
        <f>'Tabela II'!O118</f>
        <v>0</v>
      </c>
      <c r="P85" s="201">
        <f>'Tabela II'!P118</f>
        <v>0</v>
      </c>
      <c r="Q85" s="201">
        <f>'Tabela II'!Q118</f>
        <v>0</v>
      </c>
      <c r="R85" s="201">
        <f>'Tabela II'!R118</f>
        <v>0</v>
      </c>
      <c r="S85" s="201">
        <f>'Tabela II'!S118</f>
        <v>0</v>
      </c>
      <c r="T85" s="201">
        <f>'Tabela II'!T118</f>
        <v>0</v>
      </c>
      <c r="U85" s="201" t="str">
        <f>'Tabela II'!U118</f>
        <v/>
      </c>
      <c r="V85" s="201">
        <f>'Tabela II'!V118</f>
        <v>0</v>
      </c>
      <c r="W85" s="201" t="str">
        <f>'Tabela II'!A118</f>
        <v xml:space="preserve">Sud 2 </v>
      </c>
    </row>
    <row r="86" spans="1:23" s="202" customFormat="1" x14ac:dyDescent="0.2">
      <c r="A86" s="403">
        <f>'Tabela I'!$K$1</f>
        <v>2020</v>
      </c>
      <c r="B86" s="403">
        <f>'Tabela I'!$K$2</f>
        <v>0</v>
      </c>
      <c r="C86" s="208">
        <f>'Tabela II'!D119</f>
        <v>0</v>
      </c>
      <c r="D86" s="279">
        <f>'Tabela II'!C120</f>
        <v>0</v>
      </c>
      <c r="E86" s="279">
        <f>'Tabela II'!D120</f>
        <v>0</v>
      </c>
      <c r="F86" s="279">
        <f>'Tabela II'!E120</f>
        <v>0</v>
      </c>
      <c r="G86" s="279">
        <f>'Tabela II'!G120</f>
        <v>0</v>
      </c>
      <c r="H86" s="279">
        <f>'Tabela II'!H120</f>
        <v>0</v>
      </c>
      <c r="I86" s="279">
        <f>'Tabela II'!I120</f>
        <v>0</v>
      </c>
      <c r="J86" s="279">
        <f>'Tabela II'!J120</f>
        <v>0</v>
      </c>
      <c r="K86" s="279">
        <f>'Tabela II'!K120</f>
        <v>0</v>
      </c>
      <c r="L86" s="279">
        <f>'Tabela II'!L120</f>
        <v>0</v>
      </c>
      <c r="M86" s="279">
        <f>'Tabela II'!M120</f>
        <v>0</v>
      </c>
      <c r="N86" s="279">
        <f>'Tabela II'!N120</f>
        <v>0</v>
      </c>
      <c r="O86" s="279">
        <f>'Tabela II'!O120</f>
        <v>0</v>
      </c>
      <c r="P86" s="279">
        <f>'Tabela II'!P120</f>
        <v>0</v>
      </c>
      <c r="Q86" s="279">
        <f>'Tabela II'!Q120</f>
        <v>0</v>
      </c>
      <c r="R86" s="279">
        <f>'Tabela II'!R120</f>
        <v>0</v>
      </c>
      <c r="S86" s="279">
        <f>'Tabela II'!S120</f>
        <v>0</v>
      </c>
      <c r="T86" s="279">
        <f>'Tabela II'!T120</f>
        <v>0</v>
      </c>
      <c r="U86" s="279" t="str">
        <f>'Tabela II'!U120</f>
        <v/>
      </c>
      <c r="V86" s="279">
        <f>'Tabela II'!V120</f>
        <v>0</v>
      </c>
      <c r="W86" s="279" t="str">
        <f>'Tabela II'!A120</f>
        <v>Sud 1</v>
      </c>
    </row>
    <row r="87" spans="1:23" s="202" customFormat="1" x14ac:dyDescent="0.2">
      <c r="A87" s="403">
        <f>'Tabela I'!$K$1</f>
        <v>2020</v>
      </c>
      <c r="B87" s="403">
        <f>'Tabela I'!$K$2</f>
        <v>0</v>
      </c>
      <c r="C87" s="208">
        <f>'Tabela II'!D119</f>
        <v>0</v>
      </c>
      <c r="D87" s="208">
        <f>'Tabela II'!C121</f>
        <v>0</v>
      </c>
      <c r="E87" s="208">
        <f>'Tabela II'!D121</f>
        <v>0</v>
      </c>
      <c r="F87" s="208">
        <f>'Tabela II'!E121</f>
        <v>0</v>
      </c>
      <c r="G87" s="208">
        <f>'Tabela II'!G121</f>
        <v>0</v>
      </c>
      <c r="H87" s="208">
        <f>'Tabela II'!H121</f>
        <v>0</v>
      </c>
      <c r="I87" s="208">
        <f>'Tabela II'!I121</f>
        <v>0</v>
      </c>
      <c r="J87" s="208">
        <f>'Tabela II'!J121</f>
        <v>0</v>
      </c>
      <c r="K87" s="208">
        <f>'Tabela II'!K121</f>
        <v>0</v>
      </c>
      <c r="L87" s="208">
        <f>'Tabela II'!L121</f>
        <v>0</v>
      </c>
      <c r="M87" s="208">
        <f>'Tabela II'!M121</f>
        <v>0</v>
      </c>
      <c r="N87" s="208">
        <f>'Tabela II'!N121</f>
        <v>0</v>
      </c>
      <c r="O87" s="208">
        <f>'Tabela II'!O121</f>
        <v>0</v>
      </c>
      <c r="P87" s="208">
        <f>'Tabela II'!P121</f>
        <v>0</v>
      </c>
      <c r="Q87" s="208">
        <f>'Tabela II'!Q121</f>
        <v>0</v>
      </c>
      <c r="R87" s="208">
        <f>'Tabela II'!R121</f>
        <v>0</v>
      </c>
      <c r="S87" s="208">
        <f>'Tabela II'!S121</f>
        <v>0</v>
      </c>
      <c r="T87" s="208">
        <f>'Tabela II'!T121</f>
        <v>0</v>
      </c>
      <c r="U87" s="208" t="str">
        <f>'Tabela II'!U121</f>
        <v/>
      </c>
      <c r="V87" s="208">
        <f>'Tabela II'!V121</f>
        <v>0</v>
      </c>
      <c r="W87" s="208" t="str">
        <f>'Tabela II'!A121</f>
        <v xml:space="preserve">Sud 2 </v>
      </c>
    </row>
    <row r="88" spans="1:23" s="202" customFormat="1" x14ac:dyDescent="0.2">
      <c r="A88" s="403">
        <f>'Tabela I'!$K$1</f>
        <v>2020</v>
      </c>
      <c r="B88" s="403">
        <f>'Tabela I'!$K$2</f>
        <v>0</v>
      </c>
      <c r="C88" s="201">
        <f>'Tabela II'!D122</f>
        <v>0</v>
      </c>
      <c r="D88" s="207">
        <f>'Tabela II'!C123</f>
        <v>0</v>
      </c>
      <c r="E88" s="207">
        <f>'Tabela II'!D123</f>
        <v>0</v>
      </c>
      <c r="F88" s="207">
        <f>'Tabela II'!E123</f>
        <v>0</v>
      </c>
      <c r="G88" s="207">
        <f>'Tabela II'!G123</f>
        <v>0</v>
      </c>
      <c r="H88" s="207">
        <f>'Tabela II'!H123</f>
        <v>0</v>
      </c>
      <c r="I88" s="207">
        <f>'Tabela II'!I123</f>
        <v>0</v>
      </c>
      <c r="J88" s="207">
        <f>'Tabela II'!J123</f>
        <v>0</v>
      </c>
      <c r="K88" s="207">
        <f>'Tabela II'!K123</f>
        <v>0</v>
      </c>
      <c r="L88" s="207">
        <f>'Tabela II'!L123</f>
        <v>0</v>
      </c>
      <c r="M88" s="207">
        <f>'Tabela II'!M123</f>
        <v>0</v>
      </c>
      <c r="N88" s="207">
        <f>'Tabela II'!N123</f>
        <v>0</v>
      </c>
      <c r="O88" s="207">
        <f>'Tabela II'!O123</f>
        <v>0</v>
      </c>
      <c r="P88" s="207">
        <f>'Tabela II'!P123</f>
        <v>0</v>
      </c>
      <c r="Q88" s="207">
        <f>'Tabela II'!Q123</f>
        <v>0</v>
      </c>
      <c r="R88" s="207">
        <f>'Tabela II'!R123</f>
        <v>0</v>
      </c>
      <c r="S88" s="207">
        <f>'Tabela II'!S123</f>
        <v>0</v>
      </c>
      <c r="T88" s="207">
        <f>'Tabela II'!T123</f>
        <v>0</v>
      </c>
      <c r="U88" s="207" t="str">
        <f>'Tabela II'!U123</f>
        <v/>
      </c>
      <c r="V88" s="207">
        <f>'Tabela II'!V123</f>
        <v>0</v>
      </c>
      <c r="W88" s="207" t="str">
        <f>'Tabela II'!A123</f>
        <v>Sud 1</v>
      </c>
    </row>
    <row r="89" spans="1:23" s="202" customFormat="1" x14ac:dyDescent="0.2">
      <c r="A89" s="403">
        <f>'Tabela I'!$K$1</f>
        <v>2020</v>
      </c>
      <c r="B89" s="403">
        <f>'Tabela I'!$K$2</f>
        <v>0</v>
      </c>
      <c r="C89" s="201">
        <f>'Tabela II'!D122</f>
        <v>0</v>
      </c>
      <c r="D89" s="201">
        <f>'Tabela II'!C124</f>
        <v>0</v>
      </c>
      <c r="E89" s="201">
        <f>'Tabela II'!D124</f>
        <v>0</v>
      </c>
      <c r="F89" s="201">
        <f>'Tabela II'!E124</f>
        <v>0</v>
      </c>
      <c r="G89" s="201">
        <f>'Tabela II'!G124</f>
        <v>0</v>
      </c>
      <c r="H89" s="201">
        <f>'Tabela II'!H124</f>
        <v>0</v>
      </c>
      <c r="I89" s="201">
        <f>'Tabela II'!I124</f>
        <v>0</v>
      </c>
      <c r="J89" s="201">
        <f>'Tabela II'!J124</f>
        <v>0</v>
      </c>
      <c r="K89" s="201">
        <f>'Tabela II'!K124</f>
        <v>0</v>
      </c>
      <c r="L89" s="201">
        <f>'Tabela II'!L124</f>
        <v>0</v>
      </c>
      <c r="M89" s="201">
        <f>'Tabela II'!M124</f>
        <v>0</v>
      </c>
      <c r="N89" s="201">
        <f>'Tabela II'!N124</f>
        <v>0</v>
      </c>
      <c r="O89" s="201">
        <f>'Tabela II'!O124</f>
        <v>0</v>
      </c>
      <c r="P89" s="201">
        <f>'Tabela II'!P124</f>
        <v>0</v>
      </c>
      <c r="Q89" s="201">
        <f>'Tabela II'!Q124</f>
        <v>0</v>
      </c>
      <c r="R89" s="201">
        <f>'Tabela II'!R124</f>
        <v>0</v>
      </c>
      <c r="S89" s="201">
        <f>'Tabela II'!S124</f>
        <v>0</v>
      </c>
      <c r="T89" s="201">
        <f>'Tabela II'!T124</f>
        <v>0</v>
      </c>
      <c r="U89" s="201" t="str">
        <f>'Tabela II'!U124</f>
        <v/>
      </c>
      <c r="V89" s="201">
        <f>'Tabela II'!V124</f>
        <v>0</v>
      </c>
      <c r="W89" s="201" t="str">
        <f>'Tabela II'!A124</f>
        <v xml:space="preserve">Sud 2 </v>
      </c>
    </row>
    <row r="90" spans="1:23" s="202" customFormat="1" x14ac:dyDescent="0.2">
      <c r="A90" s="403">
        <f>'Tabela I'!$K$1</f>
        <v>2020</v>
      </c>
      <c r="B90" s="403">
        <f>'Tabela I'!$K$2</f>
        <v>0</v>
      </c>
      <c r="C90" s="208">
        <f>'Tabela II'!D125</f>
        <v>0</v>
      </c>
      <c r="D90" s="279">
        <f>'Tabela II'!C126</f>
        <v>0</v>
      </c>
      <c r="E90" s="279">
        <f>'Tabela II'!D126</f>
        <v>0</v>
      </c>
      <c r="F90" s="279">
        <f>'Tabela II'!E126</f>
        <v>0</v>
      </c>
      <c r="G90" s="279">
        <f>'Tabela II'!G126</f>
        <v>0</v>
      </c>
      <c r="H90" s="279">
        <f>'Tabela II'!H126</f>
        <v>0</v>
      </c>
      <c r="I90" s="279">
        <f>'Tabela II'!I126</f>
        <v>0</v>
      </c>
      <c r="J90" s="279">
        <f>'Tabela II'!J126</f>
        <v>0</v>
      </c>
      <c r="K90" s="279">
        <f>'Tabela II'!K126</f>
        <v>0</v>
      </c>
      <c r="L90" s="279">
        <f>'Tabela II'!L126</f>
        <v>0</v>
      </c>
      <c r="M90" s="279">
        <f>'Tabela II'!M126</f>
        <v>0</v>
      </c>
      <c r="N90" s="279">
        <f>'Tabela II'!N126</f>
        <v>0</v>
      </c>
      <c r="O90" s="279">
        <f>'Tabela II'!O126</f>
        <v>0</v>
      </c>
      <c r="P90" s="279">
        <f>'Tabela II'!P126</f>
        <v>0</v>
      </c>
      <c r="Q90" s="279">
        <f>'Tabela II'!Q126</f>
        <v>0</v>
      </c>
      <c r="R90" s="279">
        <f>'Tabela II'!R126</f>
        <v>0</v>
      </c>
      <c r="S90" s="279">
        <f>'Tabela II'!S126</f>
        <v>0</v>
      </c>
      <c r="T90" s="279">
        <f>'Tabela II'!T126</f>
        <v>0</v>
      </c>
      <c r="U90" s="279" t="str">
        <f>'Tabela II'!U126</f>
        <v/>
      </c>
      <c r="V90" s="279">
        <f>'Tabela II'!V126</f>
        <v>0</v>
      </c>
      <c r="W90" s="279" t="str">
        <f>'Tabela II'!A126</f>
        <v>Sud 1</v>
      </c>
    </row>
    <row r="91" spans="1:23" s="202" customFormat="1" ht="15.05" customHeight="1" x14ac:dyDescent="0.2">
      <c r="A91" s="403">
        <f>'Tabela I'!$K$1</f>
        <v>2020</v>
      </c>
      <c r="B91" s="403">
        <f>'Tabela I'!$K$2</f>
        <v>0</v>
      </c>
      <c r="C91" s="208">
        <f>'Tabela II'!D125</f>
        <v>0</v>
      </c>
      <c r="D91" s="208">
        <f>'Tabela II'!C127</f>
        <v>0</v>
      </c>
      <c r="E91" s="208">
        <f>'Tabela II'!D127</f>
        <v>0</v>
      </c>
      <c r="F91" s="208">
        <f>'Tabela II'!E127</f>
        <v>0</v>
      </c>
      <c r="G91" s="208">
        <f>'Tabela II'!G127</f>
        <v>0</v>
      </c>
      <c r="H91" s="208">
        <f>'Tabela II'!H127</f>
        <v>0</v>
      </c>
      <c r="I91" s="208">
        <f>'Tabela II'!I127</f>
        <v>0</v>
      </c>
      <c r="J91" s="208">
        <f>'Tabela II'!J127</f>
        <v>0</v>
      </c>
      <c r="K91" s="208">
        <f>'Tabela II'!K127</f>
        <v>0</v>
      </c>
      <c r="L91" s="208">
        <f>'Tabela II'!L127</f>
        <v>0</v>
      </c>
      <c r="M91" s="208">
        <f>'Tabela II'!M127</f>
        <v>0</v>
      </c>
      <c r="N91" s="208">
        <f>'Tabela II'!N127</f>
        <v>0</v>
      </c>
      <c r="O91" s="208">
        <f>'Tabela II'!O127</f>
        <v>0</v>
      </c>
      <c r="P91" s="208">
        <f>'Tabela II'!P127</f>
        <v>0</v>
      </c>
      <c r="Q91" s="208">
        <f>'Tabela II'!Q127</f>
        <v>0</v>
      </c>
      <c r="R91" s="208">
        <f>'Tabela II'!R127</f>
        <v>0</v>
      </c>
      <c r="S91" s="208">
        <f>'Tabela II'!S127</f>
        <v>0</v>
      </c>
      <c r="T91" s="208">
        <f>'Tabela II'!T127</f>
        <v>0</v>
      </c>
      <c r="U91" s="208" t="str">
        <f>'Tabela II'!U127</f>
        <v/>
      </c>
      <c r="V91" s="208">
        <f>'Tabela II'!V127</f>
        <v>0</v>
      </c>
      <c r="W91" s="208" t="str">
        <f>'Tabela II'!A127</f>
        <v xml:space="preserve">Sud 2 </v>
      </c>
    </row>
    <row r="92" spans="1:23" s="202" customFormat="1" x14ac:dyDescent="0.2">
      <c r="A92" s="403">
        <f>'Tabela I'!$K$1</f>
        <v>2020</v>
      </c>
      <c r="B92" s="403">
        <f>'Tabela I'!$K$2</f>
        <v>0</v>
      </c>
      <c r="C92" s="201">
        <f>'Tabela II'!D128</f>
        <v>0</v>
      </c>
      <c r="D92" s="207">
        <f>'Tabela II'!C129</f>
        <v>0</v>
      </c>
      <c r="E92" s="207">
        <f>'Tabela II'!D129</f>
        <v>0</v>
      </c>
      <c r="F92" s="207">
        <f>'Tabela II'!E129</f>
        <v>0</v>
      </c>
      <c r="G92" s="207">
        <f>'Tabela II'!G129</f>
        <v>0</v>
      </c>
      <c r="H92" s="207">
        <f>'Tabela II'!H129</f>
        <v>0</v>
      </c>
      <c r="I92" s="207">
        <f>'Tabela II'!I129</f>
        <v>0</v>
      </c>
      <c r="J92" s="207">
        <f>'Tabela II'!J129</f>
        <v>0</v>
      </c>
      <c r="K92" s="207">
        <f>'Tabela II'!K129</f>
        <v>0</v>
      </c>
      <c r="L92" s="207">
        <f>'Tabela II'!L129</f>
        <v>0</v>
      </c>
      <c r="M92" s="207">
        <f>'Tabela II'!M129</f>
        <v>0</v>
      </c>
      <c r="N92" s="207">
        <f>'Tabela II'!N129</f>
        <v>0</v>
      </c>
      <c r="O92" s="207">
        <f>'Tabela II'!O129</f>
        <v>0</v>
      </c>
      <c r="P92" s="207">
        <f>'Tabela II'!P129</f>
        <v>0</v>
      </c>
      <c r="Q92" s="207">
        <f>'Tabela II'!Q129</f>
        <v>0</v>
      </c>
      <c r="R92" s="207">
        <f>'Tabela II'!R129</f>
        <v>0</v>
      </c>
      <c r="S92" s="207">
        <f>'Tabela II'!S129</f>
        <v>0</v>
      </c>
      <c r="T92" s="207">
        <f>'Tabela II'!T129</f>
        <v>0</v>
      </c>
      <c r="U92" s="207" t="str">
        <f>'Tabela II'!U129</f>
        <v/>
      </c>
      <c r="V92" s="207">
        <f>'Tabela II'!V129</f>
        <v>0</v>
      </c>
      <c r="W92" s="207" t="str">
        <f>'Tabela II'!A129</f>
        <v>Sud 1</v>
      </c>
    </row>
    <row r="93" spans="1:23" s="202" customFormat="1" x14ac:dyDescent="0.2">
      <c r="A93" s="403">
        <f>'Tabela I'!$K$1</f>
        <v>2020</v>
      </c>
      <c r="B93" s="403">
        <f>'Tabela I'!$K$2</f>
        <v>0</v>
      </c>
      <c r="C93" s="201">
        <f>'Tabela II'!D128</f>
        <v>0</v>
      </c>
      <c r="D93" s="201">
        <f>'Tabela II'!C130</f>
        <v>0</v>
      </c>
      <c r="E93" s="201">
        <f>'Tabela II'!D130</f>
        <v>0</v>
      </c>
      <c r="F93" s="201">
        <f>'Tabela II'!E130</f>
        <v>0</v>
      </c>
      <c r="G93" s="201">
        <f>'Tabela II'!G130</f>
        <v>0</v>
      </c>
      <c r="H93" s="201">
        <f>'Tabela II'!H130</f>
        <v>0</v>
      </c>
      <c r="I93" s="201">
        <f>'Tabela II'!I130</f>
        <v>0</v>
      </c>
      <c r="J93" s="201">
        <f>'Tabela II'!J130</f>
        <v>0</v>
      </c>
      <c r="K93" s="201">
        <f>'Tabela II'!K130</f>
        <v>0</v>
      </c>
      <c r="L93" s="201">
        <f>'Tabela II'!L130</f>
        <v>0</v>
      </c>
      <c r="M93" s="201">
        <f>'Tabela II'!M130</f>
        <v>0</v>
      </c>
      <c r="N93" s="201">
        <f>'Tabela II'!N130</f>
        <v>0</v>
      </c>
      <c r="O93" s="201">
        <f>'Tabela II'!O130</f>
        <v>0</v>
      </c>
      <c r="P93" s="201">
        <f>'Tabela II'!P130</f>
        <v>0</v>
      </c>
      <c r="Q93" s="201">
        <f>'Tabela II'!Q130</f>
        <v>0</v>
      </c>
      <c r="R93" s="201">
        <f>'Tabela II'!R130</f>
        <v>0</v>
      </c>
      <c r="S93" s="201">
        <f>'Tabela II'!S130</f>
        <v>0</v>
      </c>
      <c r="T93" s="201">
        <f>'Tabela II'!T130</f>
        <v>0</v>
      </c>
      <c r="U93" s="201" t="str">
        <f>'Tabela II'!U130</f>
        <v/>
      </c>
      <c r="V93" s="201">
        <f>'Tabela II'!V130</f>
        <v>0</v>
      </c>
      <c r="W93" s="201" t="str">
        <f>'Tabela II'!A130</f>
        <v xml:space="preserve">Sud 2 </v>
      </c>
    </row>
    <row r="94" spans="1:23" s="202" customFormat="1" x14ac:dyDescent="0.2">
      <c r="A94" s="403">
        <f>'Tabela I'!$K$1</f>
        <v>2020</v>
      </c>
      <c r="B94" s="403">
        <f>'Tabela I'!$K$2</f>
        <v>0</v>
      </c>
      <c r="C94" s="208">
        <f>'Tabela II'!D131</f>
        <v>0</v>
      </c>
      <c r="D94" s="279">
        <f>'Tabela II'!C132</f>
        <v>0</v>
      </c>
      <c r="E94" s="279">
        <f>'Tabela II'!D132</f>
        <v>0</v>
      </c>
      <c r="F94" s="279">
        <f>'Tabela II'!E132</f>
        <v>0</v>
      </c>
      <c r="G94" s="279">
        <f>'Tabela II'!G132</f>
        <v>0</v>
      </c>
      <c r="H94" s="279">
        <f>'Tabela II'!H132</f>
        <v>0</v>
      </c>
      <c r="I94" s="279">
        <f>'Tabela II'!I132</f>
        <v>0</v>
      </c>
      <c r="J94" s="279">
        <f>'Tabela II'!J132</f>
        <v>0</v>
      </c>
      <c r="K94" s="279">
        <f>'Tabela II'!K132</f>
        <v>0</v>
      </c>
      <c r="L94" s="279">
        <f>'Tabela II'!L132</f>
        <v>0</v>
      </c>
      <c r="M94" s="279">
        <f>'Tabela II'!M132</f>
        <v>0</v>
      </c>
      <c r="N94" s="279">
        <f>'Tabela II'!N132</f>
        <v>0</v>
      </c>
      <c r="O94" s="279">
        <f>'Tabela II'!O132</f>
        <v>0</v>
      </c>
      <c r="P94" s="279">
        <f>'Tabela II'!P132</f>
        <v>0</v>
      </c>
      <c r="Q94" s="279">
        <f>'Tabela II'!Q132</f>
        <v>0</v>
      </c>
      <c r="R94" s="279">
        <f>'Tabela II'!R132</f>
        <v>0</v>
      </c>
      <c r="S94" s="279">
        <f>'Tabela II'!S132</f>
        <v>0</v>
      </c>
      <c r="T94" s="279">
        <f>'Tabela II'!T132</f>
        <v>0</v>
      </c>
      <c r="U94" s="279" t="str">
        <f>'Tabela II'!U132</f>
        <v/>
      </c>
      <c r="V94" s="279">
        <f>'Tabela II'!V132</f>
        <v>0</v>
      </c>
      <c r="W94" s="279" t="str">
        <f>'Tabela II'!A132</f>
        <v>Sud 1</v>
      </c>
    </row>
    <row r="95" spans="1:23" s="202" customFormat="1" x14ac:dyDescent="0.2">
      <c r="A95" s="403">
        <f>'Tabela I'!$K$1</f>
        <v>2020</v>
      </c>
      <c r="B95" s="403">
        <f>'Tabela I'!$K$2</f>
        <v>0</v>
      </c>
      <c r="C95" s="208">
        <f>'Tabela II'!D131</f>
        <v>0</v>
      </c>
      <c r="D95" s="208">
        <f>'Tabela II'!C133</f>
        <v>0</v>
      </c>
      <c r="E95" s="208">
        <f>'Tabela II'!D133</f>
        <v>0</v>
      </c>
      <c r="F95" s="208">
        <f>'Tabela II'!E133</f>
        <v>0</v>
      </c>
      <c r="G95" s="208">
        <f>'Tabela II'!G133</f>
        <v>0</v>
      </c>
      <c r="H95" s="208">
        <f>'Tabela II'!H133</f>
        <v>0</v>
      </c>
      <c r="I95" s="208">
        <f>'Tabela II'!I133</f>
        <v>0</v>
      </c>
      <c r="J95" s="208">
        <f>'Tabela II'!J133</f>
        <v>0</v>
      </c>
      <c r="K95" s="208">
        <f>'Tabela II'!K133</f>
        <v>0</v>
      </c>
      <c r="L95" s="208">
        <f>'Tabela II'!L133</f>
        <v>0</v>
      </c>
      <c r="M95" s="208">
        <f>'Tabela II'!M133</f>
        <v>0</v>
      </c>
      <c r="N95" s="208">
        <f>'Tabela II'!N133</f>
        <v>0</v>
      </c>
      <c r="O95" s="208">
        <f>'Tabela II'!O133</f>
        <v>0</v>
      </c>
      <c r="P95" s="208">
        <f>'Tabela II'!P133</f>
        <v>0</v>
      </c>
      <c r="Q95" s="208">
        <f>'Tabela II'!Q133</f>
        <v>0</v>
      </c>
      <c r="R95" s="208">
        <f>'Tabela II'!R133</f>
        <v>0</v>
      </c>
      <c r="S95" s="208">
        <f>'Tabela II'!S133</f>
        <v>0</v>
      </c>
      <c r="T95" s="208">
        <f>'Tabela II'!T133</f>
        <v>0</v>
      </c>
      <c r="U95" s="208" t="str">
        <f>'Tabela II'!U133</f>
        <v/>
      </c>
      <c r="V95" s="208">
        <f>'Tabela II'!V133</f>
        <v>0</v>
      </c>
      <c r="W95" s="208" t="str">
        <f>'Tabela II'!A133</f>
        <v xml:space="preserve">Sud 2 </v>
      </c>
    </row>
    <row r="96" spans="1:23" s="202" customFormat="1" x14ac:dyDescent="0.2">
      <c r="A96" s="403">
        <f>'Tabela I'!$K$1</f>
        <v>2020</v>
      </c>
      <c r="B96" s="403">
        <f>'Tabela I'!$K$2</f>
        <v>0</v>
      </c>
      <c r="C96" s="201">
        <f>'Tabela II'!D134</f>
        <v>0</v>
      </c>
      <c r="D96" s="207">
        <f>'Tabela II'!C135</f>
        <v>0</v>
      </c>
      <c r="E96" s="207">
        <f>'Tabela II'!D135</f>
        <v>0</v>
      </c>
      <c r="F96" s="207">
        <f>'Tabela II'!E135</f>
        <v>0</v>
      </c>
      <c r="G96" s="207">
        <f>'Tabela II'!G135</f>
        <v>0</v>
      </c>
      <c r="H96" s="207">
        <f>'Tabela II'!H135</f>
        <v>0</v>
      </c>
      <c r="I96" s="207">
        <f>'Tabela II'!I135</f>
        <v>0</v>
      </c>
      <c r="J96" s="207">
        <f>'Tabela II'!J135</f>
        <v>0</v>
      </c>
      <c r="K96" s="207">
        <f>'Tabela II'!K135</f>
        <v>0</v>
      </c>
      <c r="L96" s="207">
        <f>'Tabela II'!L135</f>
        <v>0</v>
      </c>
      <c r="M96" s="207">
        <f>'Tabela II'!M135</f>
        <v>0</v>
      </c>
      <c r="N96" s="207">
        <f>'Tabela II'!N135</f>
        <v>0</v>
      </c>
      <c r="O96" s="207">
        <f>'Tabela II'!O135</f>
        <v>0</v>
      </c>
      <c r="P96" s="207">
        <f>'Tabela II'!P135</f>
        <v>0</v>
      </c>
      <c r="Q96" s="207">
        <f>'Tabela II'!Q135</f>
        <v>0</v>
      </c>
      <c r="R96" s="207">
        <f>'Tabela II'!R135</f>
        <v>0</v>
      </c>
      <c r="S96" s="207">
        <f>'Tabela II'!S135</f>
        <v>0</v>
      </c>
      <c r="T96" s="207">
        <f>'Tabela II'!T135</f>
        <v>0</v>
      </c>
      <c r="U96" s="207" t="str">
        <f>'Tabela II'!U135</f>
        <v/>
      </c>
      <c r="V96" s="207">
        <f>'Tabela II'!V135</f>
        <v>0</v>
      </c>
      <c r="W96" s="207" t="str">
        <f>'Tabela II'!A135</f>
        <v>Sud 1</v>
      </c>
    </row>
    <row r="97" spans="1:25" s="202" customFormat="1" x14ac:dyDescent="0.2">
      <c r="A97" s="403">
        <f>'Tabela I'!$K$1</f>
        <v>2020</v>
      </c>
      <c r="B97" s="403">
        <f>'Tabela I'!$K$2</f>
        <v>0</v>
      </c>
      <c r="C97" s="201">
        <f>'Tabela II'!D134</f>
        <v>0</v>
      </c>
      <c r="D97" s="201">
        <f>'Tabela II'!C136</f>
        <v>0</v>
      </c>
      <c r="E97" s="201">
        <f>'Tabela II'!D136</f>
        <v>0</v>
      </c>
      <c r="F97" s="201">
        <f>'Tabela II'!E136</f>
        <v>0</v>
      </c>
      <c r="G97" s="201">
        <f>'Tabela II'!G136</f>
        <v>0</v>
      </c>
      <c r="H97" s="201">
        <f>'Tabela II'!H136</f>
        <v>0</v>
      </c>
      <c r="I97" s="201">
        <f>'Tabela II'!I136</f>
        <v>0</v>
      </c>
      <c r="J97" s="201">
        <f>'Tabela II'!J136</f>
        <v>0</v>
      </c>
      <c r="K97" s="201">
        <f>'Tabela II'!K136</f>
        <v>0</v>
      </c>
      <c r="L97" s="201">
        <f>'Tabela II'!L136</f>
        <v>0</v>
      </c>
      <c r="M97" s="201">
        <f>'Tabela II'!M136</f>
        <v>0</v>
      </c>
      <c r="N97" s="201">
        <f>'Tabela II'!N136</f>
        <v>0</v>
      </c>
      <c r="O97" s="201">
        <f>'Tabela II'!O136</f>
        <v>0</v>
      </c>
      <c r="P97" s="201">
        <f>'Tabela II'!P136</f>
        <v>0</v>
      </c>
      <c r="Q97" s="201">
        <f>'Tabela II'!Q136</f>
        <v>0</v>
      </c>
      <c r="R97" s="201">
        <f>'Tabela II'!R136</f>
        <v>0</v>
      </c>
      <c r="S97" s="201">
        <f>'Tabela II'!S136</f>
        <v>0</v>
      </c>
      <c r="T97" s="201">
        <f>'Tabela II'!T136</f>
        <v>0</v>
      </c>
      <c r="U97" s="201" t="str">
        <f>'Tabela II'!U136</f>
        <v/>
      </c>
      <c r="V97" s="201">
        <f>'Tabela II'!V136</f>
        <v>0</v>
      </c>
      <c r="W97" s="201" t="str">
        <f>'Tabela II'!A136</f>
        <v xml:space="preserve">Sud 2 </v>
      </c>
    </row>
    <row r="98" spans="1:25" s="202" customFormat="1" x14ac:dyDescent="0.2">
      <c r="A98" s="403">
        <f>'Tabela I'!$K$1</f>
        <v>2020</v>
      </c>
      <c r="B98" s="403">
        <f>'Tabela I'!$K$2</f>
        <v>0</v>
      </c>
      <c r="C98" s="208">
        <f>'Tabela II'!D137</f>
        <v>0</v>
      </c>
      <c r="D98" s="279">
        <f>'Tabela II'!C138</f>
        <v>0</v>
      </c>
      <c r="E98" s="279">
        <f>'Tabela II'!D138</f>
        <v>0</v>
      </c>
      <c r="F98" s="279">
        <f>'Tabela II'!E138</f>
        <v>0</v>
      </c>
      <c r="G98" s="279">
        <f>'Tabela II'!G138</f>
        <v>0</v>
      </c>
      <c r="H98" s="279">
        <f>'Tabela II'!H138</f>
        <v>0</v>
      </c>
      <c r="I98" s="279">
        <f>'Tabela II'!I138</f>
        <v>0</v>
      </c>
      <c r="J98" s="279">
        <f>'Tabela II'!J138</f>
        <v>0</v>
      </c>
      <c r="K98" s="279">
        <f>'Tabela II'!K138</f>
        <v>0</v>
      </c>
      <c r="L98" s="279">
        <f>'Tabela II'!L138</f>
        <v>0</v>
      </c>
      <c r="M98" s="279">
        <f>'Tabela II'!M138</f>
        <v>0</v>
      </c>
      <c r="N98" s="279">
        <f>'Tabela II'!N138</f>
        <v>0</v>
      </c>
      <c r="O98" s="279">
        <f>'Tabela II'!O138</f>
        <v>0</v>
      </c>
      <c r="P98" s="279">
        <f>'Tabela II'!P138</f>
        <v>0</v>
      </c>
      <c r="Q98" s="279">
        <f>'Tabela II'!Q138</f>
        <v>0</v>
      </c>
      <c r="R98" s="279">
        <f>'Tabela II'!R138</f>
        <v>0</v>
      </c>
      <c r="S98" s="279">
        <f>'Tabela II'!S138</f>
        <v>0</v>
      </c>
      <c r="T98" s="279">
        <f>'Tabela II'!T138</f>
        <v>0</v>
      </c>
      <c r="U98" s="279" t="str">
        <f>'Tabela II'!U138</f>
        <v/>
      </c>
      <c r="V98" s="279">
        <f>'Tabela II'!V138</f>
        <v>0</v>
      </c>
      <c r="W98" s="279" t="str">
        <f>'Tabela II'!A138</f>
        <v>Sud 1</v>
      </c>
    </row>
    <row r="99" spans="1:25" s="202" customFormat="1" x14ac:dyDescent="0.2">
      <c r="A99" s="403">
        <f>'Tabela I'!$K$1</f>
        <v>2020</v>
      </c>
      <c r="B99" s="403">
        <f>'Tabela I'!$K$2</f>
        <v>0</v>
      </c>
      <c r="C99" s="208">
        <f>'Tabela II'!D137</f>
        <v>0</v>
      </c>
      <c r="D99" s="208">
        <f>'Tabela II'!C139</f>
        <v>0</v>
      </c>
      <c r="E99" s="208">
        <f>'Tabela II'!D139</f>
        <v>0</v>
      </c>
      <c r="F99" s="208">
        <f>'Tabela II'!E139</f>
        <v>0</v>
      </c>
      <c r="G99" s="208">
        <f>'Tabela II'!G139</f>
        <v>0</v>
      </c>
      <c r="H99" s="208">
        <f>'Tabela II'!H139</f>
        <v>0</v>
      </c>
      <c r="I99" s="208">
        <f>'Tabela II'!I139</f>
        <v>0</v>
      </c>
      <c r="J99" s="208">
        <f>'Tabela II'!J139</f>
        <v>0</v>
      </c>
      <c r="K99" s="208">
        <f>'Tabela II'!K139</f>
        <v>0</v>
      </c>
      <c r="L99" s="208">
        <f>'Tabela II'!L139</f>
        <v>0</v>
      </c>
      <c r="M99" s="208">
        <f>'Tabela II'!M139</f>
        <v>0</v>
      </c>
      <c r="N99" s="208">
        <f>'Tabela II'!N139</f>
        <v>0</v>
      </c>
      <c r="O99" s="208">
        <f>'Tabela II'!O139</f>
        <v>0</v>
      </c>
      <c r="P99" s="208">
        <f>'Tabela II'!P139</f>
        <v>0</v>
      </c>
      <c r="Q99" s="208">
        <f>'Tabela II'!Q139</f>
        <v>0</v>
      </c>
      <c r="R99" s="208">
        <f>'Tabela II'!R139</f>
        <v>0</v>
      </c>
      <c r="S99" s="208">
        <f>'Tabela II'!S139</f>
        <v>0</v>
      </c>
      <c r="T99" s="208">
        <f>'Tabela II'!T139</f>
        <v>0</v>
      </c>
      <c r="U99" s="208" t="str">
        <f>'Tabela II'!U139</f>
        <v/>
      </c>
      <c r="V99" s="208">
        <f>'Tabela II'!V139</f>
        <v>0</v>
      </c>
      <c r="W99" s="208" t="str">
        <f>'Tabela II'!A139</f>
        <v xml:space="preserve">Sud 2 </v>
      </c>
    </row>
    <row r="100" spans="1:25" s="202" customFormat="1" x14ac:dyDescent="0.2">
      <c r="A100" s="403">
        <f>'Tabela I'!$K$1</f>
        <v>2020</v>
      </c>
      <c r="B100" s="403">
        <f>'Tabela I'!$K$2</f>
        <v>0</v>
      </c>
      <c r="C100" s="201">
        <f>'Tabela II'!D140</f>
        <v>0</v>
      </c>
      <c r="D100" s="207">
        <f>'Tabela II'!C141</f>
        <v>0</v>
      </c>
      <c r="E100" s="207">
        <f>'Tabela II'!D141</f>
        <v>0</v>
      </c>
      <c r="F100" s="207">
        <f>'Tabela II'!E141</f>
        <v>0</v>
      </c>
      <c r="G100" s="207">
        <f>'Tabela II'!G141</f>
        <v>0</v>
      </c>
      <c r="H100" s="207">
        <f>'Tabela II'!H141</f>
        <v>0</v>
      </c>
      <c r="I100" s="207">
        <f>'Tabela II'!I141</f>
        <v>0</v>
      </c>
      <c r="J100" s="207">
        <f>'Tabela II'!J141</f>
        <v>0</v>
      </c>
      <c r="K100" s="207">
        <f>'Tabela II'!K141</f>
        <v>0</v>
      </c>
      <c r="L100" s="207">
        <f>'Tabela II'!L141</f>
        <v>0</v>
      </c>
      <c r="M100" s="207">
        <f>'Tabela II'!M141</f>
        <v>0</v>
      </c>
      <c r="N100" s="207">
        <f>'Tabela II'!N141</f>
        <v>0</v>
      </c>
      <c r="O100" s="207">
        <f>'Tabela II'!O141</f>
        <v>0</v>
      </c>
      <c r="P100" s="207">
        <f>'Tabela II'!P141</f>
        <v>0</v>
      </c>
      <c r="Q100" s="207">
        <f>'Tabela II'!Q141</f>
        <v>0</v>
      </c>
      <c r="R100" s="207">
        <f>'Tabela II'!R141</f>
        <v>0</v>
      </c>
      <c r="S100" s="207">
        <f>'Tabela II'!S141</f>
        <v>0</v>
      </c>
      <c r="T100" s="207">
        <f>'Tabela II'!T141</f>
        <v>0</v>
      </c>
      <c r="U100" s="207" t="str">
        <f>'Tabela II'!U141</f>
        <v/>
      </c>
      <c r="V100" s="207">
        <f>'Tabela II'!V141</f>
        <v>0</v>
      </c>
      <c r="W100" s="207" t="str">
        <f>'Tabela II'!A141</f>
        <v>Sud 1</v>
      </c>
    </row>
    <row r="101" spans="1:25" s="202" customFormat="1" x14ac:dyDescent="0.2">
      <c r="A101" s="403">
        <f>'Tabela I'!$K$1</f>
        <v>2020</v>
      </c>
      <c r="B101" s="403">
        <f>'Tabela I'!$K$2</f>
        <v>0</v>
      </c>
      <c r="C101" s="201">
        <f>'Tabela II'!D140</f>
        <v>0</v>
      </c>
      <c r="D101" s="201">
        <f>'Tabela II'!C142</f>
        <v>0</v>
      </c>
      <c r="E101" s="201">
        <f>'Tabela II'!D142</f>
        <v>0</v>
      </c>
      <c r="F101" s="201">
        <f>'Tabela II'!E142</f>
        <v>0</v>
      </c>
      <c r="G101" s="201">
        <f>'Tabela II'!G142</f>
        <v>0</v>
      </c>
      <c r="H101" s="201">
        <f>'Tabela II'!H142</f>
        <v>0</v>
      </c>
      <c r="I101" s="201">
        <f>'Tabela II'!I142</f>
        <v>0</v>
      </c>
      <c r="J101" s="201">
        <f>'Tabela II'!J142</f>
        <v>0</v>
      </c>
      <c r="K101" s="201">
        <f>'Tabela II'!K142</f>
        <v>0</v>
      </c>
      <c r="L101" s="201">
        <f>'Tabela II'!L142</f>
        <v>0</v>
      </c>
      <c r="M101" s="201">
        <f>'Tabela II'!M142</f>
        <v>0</v>
      </c>
      <c r="N101" s="201">
        <f>'Tabela II'!N142</f>
        <v>0</v>
      </c>
      <c r="O101" s="201">
        <f>'Tabela II'!O142</f>
        <v>0</v>
      </c>
      <c r="P101" s="201">
        <f>'Tabela II'!P142</f>
        <v>0</v>
      </c>
      <c r="Q101" s="201">
        <f>'Tabela II'!Q142</f>
        <v>0</v>
      </c>
      <c r="R101" s="201">
        <f>'Tabela II'!R142</f>
        <v>0</v>
      </c>
      <c r="S101" s="201">
        <f>'Tabela II'!S142</f>
        <v>0</v>
      </c>
      <c r="T101" s="201">
        <f>'Tabela II'!T142</f>
        <v>0</v>
      </c>
      <c r="U101" s="201" t="str">
        <f>'Tabela II'!U142</f>
        <v/>
      </c>
      <c r="V101" s="201">
        <f>'Tabela II'!V142</f>
        <v>0</v>
      </c>
      <c r="W101" s="201" t="str">
        <f>'Tabela II'!A142</f>
        <v xml:space="preserve">Sud 2 </v>
      </c>
    </row>
    <row r="102" spans="1:25" s="202" customFormat="1" x14ac:dyDescent="0.2">
      <c r="A102" s="403">
        <f>'Tabela I'!$K$1</f>
        <v>2020</v>
      </c>
      <c r="B102" s="403">
        <f>'Tabela I'!$K$2</f>
        <v>0</v>
      </c>
      <c r="C102" s="208">
        <f>'Tabela II'!D143</f>
        <v>0</v>
      </c>
      <c r="D102" s="279">
        <f>'Tabela II'!C144</f>
        <v>0</v>
      </c>
      <c r="E102" s="279">
        <f>'Tabela II'!D144</f>
        <v>0</v>
      </c>
      <c r="F102" s="279">
        <f>'Tabela II'!E144</f>
        <v>0</v>
      </c>
      <c r="G102" s="279">
        <f>'Tabela II'!G144</f>
        <v>0</v>
      </c>
      <c r="H102" s="279">
        <f>'Tabela II'!H144</f>
        <v>0</v>
      </c>
      <c r="I102" s="279">
        <f>'Tabela II'!I144</f>
        <v>0</v>
      </c>
      <c r="J102" s="279">
        <f>'Tabela II'!J144</f>
        <v>0</v>
      </c>
      <c r="K102" s="279">
        <f>'Tabela II'!K144</f>
        <v>0</v>
      </c>
      <c r="L102" s="279">
        <f>'Tabela II'!L144</f>
        <v>0</v>
      </c>
      <c r="M102" s="279">
        <f>'Tabela II'!M144</f>
        <v>0</v>
      </c>
      <c r="N102" s="279">
        <f>'Tabela II'!N144</f>
        <v>0</v>
      </c>
      <c r="O102" s="279">
        <f>'Tabela II'!O144</f>
        <v>0</v>
      </c>
      <c r="P102" s="279">
        <f>'Tabela II'!P144</f>
        <v>0</v>
      </c>
      <c r="Q102" s="279">
        <f>'Tabela II'!Q144</f>
        <v>0</v>
      </c>
      <c r="R102" s="279">
        <f>'Tabela II'!R144</f>
        <v>0</v>
      </c>
      <c r="S102" s="279">
        <f>'Tabela II'!S144</f>
        <v>0</v>
      </c>
      <c r="T102" s="279">
        <f>'Tabela II'!T144</f>
        <v>0</v>
      </c>
      <c r="U102" s="279" t="str">
        <f>'Tabela II'!U144</f>
        <v/>
      </c>
      <c r="V102" s="279">
        <f>'Tabela II'!V144</f>
        <v>0</v>
      </c>
      <c r="W102" s="279" t="str">
        <f>'Tabela II'!A144</f>
        <v>Sud 1</v>
      </c>
    </row>
    <row r="103" spans="1:25" s="202" customFormat="1" x14ac:dyDescent="0.2">
      <c r="A103" s="403">
        <f>'Tabela I'!$K$1</f>
        <v>2020</v>
      </c>
      <c r="B103" s="403">
        <f>'Tabela I'!$K$2</f>
        <v>0</v>
      </c>
      <c r="C103" s="208">
        <f>'Tabela II'!D143</f>
        <v>0</v>
      </c>
      <c r="D103" s="208">
        <f>'Tabela II'!C145</f>
        <v>0</v>
      </c>
      <c r="E103" s="208">
        <f>'Tabela II'!D145</f>
        <v>0</v>
      </c>
      <c r="F103" s="208">
        <f>'Tabela II'!E145</f>
        <v>0</v>
      </c>
      <c r="G103" s="208">
        <f>'Tabela II'!G145</f>
        <v>0</v>
      </c>
      <c r="H103" s="208">
        <f>'Tabela II'!H145</f>
        <v>0</v>
      </c>
      <c r="I103" s="208">
        <f>'Tabela II'!I145</f>
        <v>0</v>
      </c>
      <c r="J103" s="208">
        <f>'Tabela II'!J145</f>
        <v>0</v>
      </c>
      <c r="K103" s="208">
        <f>'Tabela II'!K145</f>
        <v>0</v>
      </c>
      <c r="L103" s="208">
        <f>'Tabela II'!L145</f>
        <v>0</v>
      </c>
      <c r="M103" s="208">
        <f>'Tabela II'!M145</f>
        <v>0</v>
      </c>
      <c r="N103" s="208">
        <f>'Tabela II'!N145</f>
        <v>0</v>
      </c>
      <c r="O103" s="208">
        <f>'Tabela II'!O145</f>
        <v>0</v>
      </c>
      <c r="P103" s="208">
        <f>'Tabela II'!P145</f>
        <v>0</v>
      </c>
      <c r="Q103" s="208">
        <f>'Tabela II'!Q145</f>
        <v>0</v>
      </c>
      <c r="R103" s="208">
        <f>'Tabela II'!R145</f>
        <v>0</v>
      </c>
      <c r="S103" s="208">
        <f>'Tabela II'!S145</f>
        <v>0</v>
      </c>
      <c r="T103" s="208">
        <f>'Tabela II'!T145</f>
        <v>0</v>
      </c>
      <c r="U103" s="208" t="str">
        <f>'Tabela II'!U145</f>
        <v/>
      </c>
      <c r="V103" s="208">
        <f>'Tabela II'!V145</f>
        <v>0</v>
      </c>
      <c r="W103" s="208" t="str">
        <f>'Tabela II'!A145</f>
        <v xml:space="preserve">Sud 2 </v>
      </c>
    </row>
    <row r="104" spans="1:25" s="202" customFormat="1" x14ac:dyDescent="0.2">
      <c r="A104" s="403">
        <f>'Tabela I'!$K$1</f>
        <v>2020</v>
      </c>
      <c r="B104" s="403">
        <f>'Tabela I'!$K$2</f>
        <v>0</v>
      </c>
      <c r="C104" s="201">
        <f>'Tabela II'!D146</f>
        <v>0</v>
      </c>
      <c r="D104" s="207">
        <f>'Tabela II'!C147</f>
        <v>0</v>
      </c>
      <c r="E104" s="207">
        <f>'Tabela II'!D147</f>
        <v>0</v>
      </c>
      <c r="F104" s="207">
        <f>'Tabela II'!E147</f>
        <v>0</v>
      </c>
      <c r="G104" s="207">
        <f>'Tabela II'!G147</f>
        <v>0</v>
      </c>
      <c r="H104" s="207">
        <f>'Tabela II'!H147</f>
        <v>0</v>
      </c>
      <c r="I104" s="207">
        <f>'Tabela II'!I147</f>
        <v>0</v>
      </c>
      <c r="J104" s="207">
        <f>'Tabela II'!J147</f>
        <v>0</v>
      </c>
      <c r="K104" s="207">
        <f>'Tabela II'!K147</f>
        <v>0</v>
      </c>
      <c r="L104" s="207">
        <f>'Tabela II'!L147</f>
        <v>0</v>
      </c>
      <c r="M104" s="207">
        <f>'Tabela II'!M147</f>
        <v>0</v>
      </c>
      <c r="N104" s="207">
        <f>'Tabela II'!N147</f>
        <v>0</v>
      </c>
      <c r="O104" s="207">
        <f>'Tabela II'!O147</f>
        <v>0</v>
      </c>
      <c r="P104" s="207">
        <f>'Tabela II'!P147</f>
        <v>0</v>
      </c>
      <c r="Q104" s="207">
        <f>'Tabela II'!Q147</f>
        <v>0</v>
      </c>
      <c r="R104" s="207">
        <f>'Tabela II'!R147</f>
        <v>0</v>
      </c>
      <c r="S104" s="207">
        <f>'Tabela II'!S147</f>
        <v>0</v>
      </c>
      <c r="T104" s="207">
        <f>'Tabela II'!T147</f>
        <v>0</v>
      </c>
      <c r="U104" s="207" t="str">
        <f>'Tabela II'!U147</f>
        <v/>
      </c>
      <c r="V104" s="207">
        <f>'Tabela II'!V147</f>
        <v>0</v>
      </c>
      <c r="W104" s="207" t="str">
        <f>'Tabela II'!A147</f>
        <v>Sud 1</v>
      </c>
    </row>
    <row r="105" spans="1:25" s="202" customFormat="1" x14ac:dyDescent="0.2">
      <c r="A105" s="403">
        <f>'Tabela I'!$K$1</f>
        <v>2020</v>
      </c>
      <c r="B105" s="403">
        <f>'Tabela I'!$K$2</f>
        <v>0</v>
      </c>
      <c r="C105" s="201">
        <f>'Tabela II'!D146</f>
        <v>0</v>
      </c>
      <c r="D105" s="201">
        <f>'Tabela II'!C148</f>
        <v>0</v>
      </c>
      <c r="E105" s="201">
        <f>'Tabela II'!D148</f>
        <v>0</v>
      </c>
      <c r="F105" s="201">
        <f>'Tabela II'!E148</f>
        <v>0</v>
      </c>
      <c r="G105" s="201">
        <f>'Tabela II'!G148</f>
        <v>0</v>
      </c>
      <c r="H105" s="201">
        <f>'Tabela II'!H148</f>
        <v>0</v>
      </c>
      <c r="I105" s="201">
        <f>'Tabela II'!I148</f>
        <v>0</v>
      </c>
      <c r="J105" s="201">
        <f>'Tabela II'!J148</f>
        <v>0</v>
      </c>
      <c r="K105" s="201">
        <f>'Tabela II'!K148</f>
        <v>0</v>
      </c>
      <c r="L105" s="201">
        <f>'Tabela II'!L148</f>
        <v>0</v>
      </c>
      <c r="M105" s="201">
        <f>'Tabela II'!M148</f>
        <v>0</v>
      </c>
      <c r="N105" s="201">
        <f>'Tabela II'!N148</f>
        <v>0</v>
      </c>
      <c r="O105" s="201">
        <f>'Tabela II'!O148</f>
        <v>0</v>
      </c>
      <c r="P105" s="201">
        <f>'Tabela II'!P148</f>
        <v>0</v>
      </c>
      <c r="Q105" s="201">
        <f>'Tabela II'!Q148</f>
        <v>0</v>
      </c>
      <c r="R105" s="201">
        <f>'Tabela II'!R148</f>
        <v>0</v>
      </c>
      <c r="S105" s="201">
        <f>'Tabela II'!S148</f>
        <v>0</v>
      </c>
      <c r="T105" s="201">
        <f>'Tabela II'!T148</f>
        <v>0</v>
      </c>
      <c r="U105" s="201" t="str">
        <f>'Tabela II'!U148</f>
        <v/>
      </c>
      <c r="V105" s="201">
        <f>'Tabela II'!V148</f>
        <v>0</v>
      </c>
      <c r="W105" s="201" t="str">
        <f>'Tabela II'!A148</f>
        <v xml:space="preserve">Sud 2 </v>
      </c>
    </row>
    <row r="106" spans="1:25" s="202" customFormat="1" x14ac:dyDescent="0.2">
      <c r="A106" s="403">
        <f>'Tabela I'!$K$1</f>
        <v>2020</v>
      </c>
      <c r="B106" s="403">
        <f>'Tabela I'!$K$2</f>
        <v>0</v>
      </c>
      <c r="C106" s="208">
        <f>'Tabela II'!D149</f>
        <v>0</v>
      </c>
      <c r="D106" s="279">
        <f>'Tabela II'!C150</f>
        <v>0</v>
      </c>
      <c r="E106" s="279">
        <f>'Tabela II'!D150</f>
        <v>0</v>
      </c>
      <c r="F106" s="279">
        <f>'Tabela II'!E150</f>
        <v>0</v>
      </c>
      <c r="G106" s="279">
        <f>'Tabela II'!G150</f>
        <v>0</v>
      </c>
      <c r="H106" s="279">
        <f>'Tabela II'!H150</f>
        <v>0</v>
      </c>
      <c r="I106" s="279">
        <f>'Tabela II'!I150</f>
        <v>0</v>
      </c>
      <c r="J106" s="279">
        <f>'Tabela II'!J150</f>
        <v>0</v>
      </c>
      <c r="K106" s="279">
        <f>'Tabela II'!K150</f>
        <v>0</v>
      </c>
      <c r="L106" s="279">
        <f>'Tabela II'!L150</f>
        <v>0</v>
      </c>
      <c r="M106" s="279">
        <f>'Tabela II'!M150</f>
        <v>0</v>
      </c>
      <c r="N106" s="279">
        <f>'Tabela II'!N150</f>
        <v>0</v>
      </c>
      <c r="O106" s="279">
        <f>'Tabela II'!O150</f>
        <v>0</v>
      </c>
      <c r="P106" s="279">
        <f>'Tabela II'!P150</f>
        <v>0</v>
      </c>
      <c r="Q106" s="279">
        <f>'Tabela II'!Q150</f>
        <v>0</v>
      </c>
      <c r="R106" s="279">
        <f>'Tabela II'!R150</f>
        <v>0</v>
      </c>
      <c r="S106" s="279">
        <f>'Tabela II'!S150</f>
        <v>0</v>
      </c>
      <c r="T106" s="279">
        <f>'Tabela II'!T150</f>
        <v>0</v>
      </c>
      <c r="U106" s="279" t="str">
        <f>'Tabela II'!U150</f>
        <v/>
      </c>
      <c r="V106" s="279">
        <f>'Tabela II'!V150</f>
        <v>0</v>
      </c>
      <c r="W106" s="279" t="str">
        <f>'Tabela II'!A150</f>
        <v>Sud 1</v>
      </c>
    </row>
    <row r="107" spans="1:25" s="202" customFormat="1" x14ac:dyDescent="0.2">
      <c r="A107" s="403">
        <f>'Tabela I'!$K$1</f>
        <v>2020</v>
      </c>
      <c r="B107" s="403">
        <f>'Tabela I'!$K$2</f>
        <v>0</v>
      </c>
      <c r="C107" s="208">
        <f>'Tabela II'!D149</f>
        <v>0</v>
      </c>
      <c r="D107" s="208">
        <f>'Tabela II'!C151</f>
        <v>0</v>
      </c>
      <c r="E107" s="208">
        <f>'Tabela II'!D151</f>
        <v>0</v>
      </c>
      <c r="F107" s="208">
        <f>'Tabela II'!E151</f>
        <v>0</v>
      </c>
      <c r="G107" s="208">
        <f>'Tabela II'!G151</f>
        <v>0</v>
      </c>
      <c r="H107" s="208">
        <f>'Tabela II'!H151</f>
        <v>0</v>
      </c>
      <c r="I107" s="208">
        <f>'Tabela II'!I151</f>
        <v>0</v>
      </c>
      <c r="J107" s="208">
        <f>'Tabela II'!J151</f>
        <v>0</v>
      </c>
      <c r="K107" s="208">
        <f>'Tabela II'!K151</f>
        <v>0</v>
      </c>
      <c r="L107" s="208">
        <f>'Tabela II'!L151</f>
        <v>0</v>
      </c>
      <c r="M107" s="208">
        <f>'Tabela II'!M151</f>
        <v>0</v>
      </c>
      <c r="N107" s="208">
        <f>'Tabela II'!N151</f>
        <v>0</v>
      </c>
      <c r="O107" s="208">
        <f>'Tabela II'!O151</f>
        <v>0</v>
      </c>
      <c r="P107" s="208">
        <f>'Tabela II'!P151</f>
        <v>0</v>
      </c>
      <c r="Q107" s="208">
        <f>'Tabela II'!Q151</f>
        <v>0</v>
      </c>
      <c r="R107" s="208">
        <f>'Tabela II'!R151</f>
        <v>0</v>
      </c>
      <c r="S107" s="208">
        <f>'Tabela II'!S151</f>
        <v>0</v>
      </c>
      <c r="T107" s="208">
        <f>'Tabela II'!T151</f>
        <v>0</v>
      </c>
      <c r="U107" s="208" t="str">
        <f>'Tabela II'!U151</f>
        <v/>
      </c>
      <c r="V107" s="208">
        <f>'Tabela II'!V151</f>
        <v>0</v>
      </c>
      <c r="W107" s="208" t="str">
        <f>'Tabela II'!A151</f>
        <v xml:space="preserve">Sud 2 </v>
      </c>
    </row>
    <row r="108" spans="1:25" s="202" customFormat="1" x14ac:dyDescent="0.2">
      <c r="A108" s="403">
        <f>'Tabela I'!$K$1</f>
        <v>2020</v>
      </c>
      <c r="B108" s="403">
        <f>'Tabela I'!$K$2</f>
        <v>0</v>
      </c>
      <c r="C108" s="201">
        <f>'Tabela II'!D152</f>
        <v>0</v>
      </c>
      <c r="D108" s="207">
        <f>'Tabela II'!C153</f>
        <v>0</v>
      </c>
      <c r="E108" s="207">
        <f>'Tabela II'!D153</f>
        <v>0</v>
      </c>
      <c r="F108" s="207">
        <f>'Tabela II'!E153</f>
        <v>0</v>
      </c>
      <c r="G108" s="207">
        <f>'Tabela II'!G153</f>
        <v>0</v>
      </c>
      <c r="H108" s="207">
        <f>'Tabela II'!H153</f>
        <v>0</v>
      </c>
      <c r="I108" s="207">
        <f>'Tabela II'!I153</f>
        <v>0</v>
      </c>
      <c r="J108" s="207">
        <f>'Tabela II'!J153</f>
        <v>0</v>
      </c>
      <c r="K108" s="207">
        <f>'Tabela II'!K153</f>
        <v>0</v>
      </c>
      <c r="L108" s="207">
        <f>'Tabela II'!L153</f>
        <v>0</v>
      </c>
      <c r="M108" s="207">
        <f>'Tabela II'!M153</f>
        <v>0</v>
      </c>
      <c r="N108" s="207">
        <f>'Tabela II'!N153</f>
        <v>0</v>
      </c>
      <c r="O108" s="207">
        <f>'Tabela II'!O153</f>
        <v>0</v>
      </c>
      <c r="P108" s="207">
        <f>'Tabela II'!P153</f>
        <v>0</v>
      </c>
      <c r="Q108" s="207">
        <f>'Tabela II'!Q153</f>
        <v>0</v>
      </c>
      <c r="R108" s="207">
        <f>'Tabela II'!R153</f>
        <v>0</v>
      </c>
      <c r="S108" s="207">
        <f>'Tabela II'!S153</f>
        <v>0</v>
      </c>
      <c r="T108" s="207">
        <f>'Tabela II'!T153</f>
        <v>0</v>
      </c>
      <c r="U108" s="207" t="str">
        <f>'Tabela II'!U153</f>
        <v/>
      </c>
      <c r="V108" s="207">
        <f>'Tabela II'!V153</f>
        <v>0</v>
      </c>
      <c r="W108" s="207" t="str">
        <f>'Tabela II'!A153</f>
        <v>Sud 1</v>
      </c>
      <c r="Y108" s="209"/>
    </row>
    <row r="109" spans="1:25" s="202" customFormat="1" x14ac:dyDescent="0.2">
      <c r="A109" s="403">
        <f>'Tabela I'!$K$1</f>
        <v>2020</v>
      </c>
      <c r="B109" s="403">
        <f>'Tabela I'!$K$2</f>
        <v>0</v>
      </c>
      <c r="C109" s="201">
        <f>'Tabela II'!D152</f>
        <v>0</v>
      </c>
      <c r="D109" s="201">
        <f>'Tabela II'!C154</f>
        <v>0</v>
      </c>
      <c r="E109" s="201">
        <f>'Tabela II'!D154</f>
        <v>0</v>
      </c>
      <c r="F109" s="201">
        <f>'Tabela II'!E154</f>
        <v>0</v>
      </c>
      <c r="G109" s="201">
        <f>'Tabela II'!G154</f>
        <v>0</v>
      </c>
      <c r="H109" s="201">
        <f>'Tabela II'!H154</f>
        <v>0</v>
      </c>
      <c r="I109" s="201">
        <f>'Tabela II'!I154</f>
        <v>0</v>
      </c>
      <c r="J109" s="201">
        <f>'Tabela II'!J154</f>
        <v>0</v>
      </c>
      <c r="K109" s="201">
        <f>'Tabela II'!K154</f>
        <v>0</v>
      </c>
      <c r="L109" s="201">
        <f>'Tabela II'!L154</f>
        <v>0</v>
      </c>
      <c r="M109" s="201">
        <f>'Tabela II'!M154</f>
        <v>0</v>
      </c>
      <c r="N109" s="201">
        <f>'Tabela II'!N154</f>
        <v>0</v>
      </c>
      <c r="O109" s="201">
        <f>'Tabela II'!O154</f>
        <v>0</v>
      </c>
      <c r="P109" s="201">
        <f>'Tabela II'!P154</f>
        <v>0</v>
      </c>
      <c r="Q109" s="201">
        <f>'Tabela II'!Q154</f>
        <v>0</v>
      </c>
      <c r="R109" s="201">
        <f>'Tabela II'!R154</f>
        <v>0</v>
      </c>
      <c r="S109" s="201">
        <f>'Tabela II'!S154</f>
        <v>0</v>
      </c>
      <c r="T109" s="201">
        <f>'Tabela II'!T154</f>
        <v>0</v>
      </c>
      <c r="U109" s="201" t="str">
        <f>'Tabela II'!U154</f>
        <v/>
      </c>
      <c r="V109" s="201">
        <f>'Tabela II'!V154</f>
        <v>0</v>
      </c>
      <c r="W109" s="201" t="str">
        <f>'Tabela II'!A154</f>
        <v xml:space="preserve">Sud 2 </v>
      </c>
      <c r="Y109" s="209"/>
    </row>
    <row r="110" spans="1:25" s="202" customFormat="1" x14ac:dyDescent="0.2">
      <c r="A110" s="403">
        <f>'Tabela I'!$K$1</f>
        <v>2020</v>
      </c>
      <c r="B110" s="403">
        <f>'Tabela I'!$K$2</f>
        <v>0</v>
      </c>
      <c r="C110" s="208">
        <f>'Tabela II'!D155</f>
        <v>0</v>
      </c>
      <c r="D110" s="279">
        <f>'Tabela II'!C156</f>
        <v>0</v>
      </c>
      <c r="E110" s="279">
        <f>'Tabela II'!D156</f>
        <v>0</v>
      </c>
      <c r="F110" s="279">
        <f>'Tabela II'!E156</f>
        <v>0</v>
      </c>
      <c r="G110" s="279">
        <f>'Tabela II'!G156</f>
        <v>0</v>
      </c>
      <c r="H110" s="279">
        <f>'Tabela II'!H156</f>
        <v>0</v>
      </c>
      <c r="I110" s="279">
        <f>'Tabela II'!I156</f>
        <v>0</v>
      </c>
      <c r="J110" s="279">
        <f>'Tabela II'!J156</f>
        <v>0</v>
      </c>
      <c r="K110" s="279">
        <f>'Tabela II'!K156</f>
        <v>0</v>
      </c>
      <c r="L110" s="279">
        <f>'Tabela II'!L156</f>
        <v>0</v>
      </c>
      <c r="M110" s="279">
        <f>'Tabela II'!M156</f>
        <v>0</v>
      </c>
      <c r="N110" s="279">
        <f>'Tabela II'!N156</f>
        <v>0</v>
      </c>
      <c r="O110" s="279">
        <f>'Tabela II'!O156</f>
        <v>0</v>
      </c>
      <c r="P110" s="279">
        <f>'Tabela II'!P156</f>
        <v>0</v>
      </c>
      <c r="Q110" s="279">
        <f>'Tabela II'!Q156</f>
        <v>0</v>
      </c>
      <c r="R110" s="279">
        <f>'Tabela II'!R156</f>
        <v>0</v>
      </c>
      <c r="S110" s="279">
        <f>'Tabela II'!S156</f>
        <v>0</v>
      </c>
      <c r="T110" s="279">
        <f>'Tabela II'!T156</f>
        <v>0</v>
      </c>
      <c r="U110" s="279" t="str">
        <f>'Tabela II'!U156</f>
        <v/>
      </c>
      <c r="V110" s="279">
        <f>'Tabela II'!V156</f>
        <v>0</v>
      </c>
      <c r="W110" s="279" t="str">
        <f>'Tabela II'!A156</f>
        <v>Sud 1</v>
      </c>
      <c r="Y110" s="209"/>
    </row>
    <row r="111" spans="1:25" s="202" customFormat="1" x14ac:dyDescent="0.2">
      <c r="A111" s="403">
        <f>'Tabela I'!$K$1</f>
        <v>2020</v>
      </c>
      <c r="B111" s="403">
        <f>'Tabela I'!$K$2</f>
        <v>0</v>
      </c>
      <c r="C111" s="208">
        <f>'Tabela II'!D155</f>
        <v>0</v>
      </c>
      <c r="D111" s="208">
        <f>'Tabela II'!C157</f>
        <v>0</v>
      </c>
      <c r="E111" s="208">
        <f>'Tabela II'!D157</f>
        <v>0</v>
      </c>
      <c r="F111" s="208">
        <f>'Tabela II'!E157</f>
        <v>0</v>
      </c>
      <c r="G111" s="208">
        <f>'Tabela II'!G157</f>
        <v>0</v>
      </c>
      <c r="H111" s="208">
        <f>'Tabela II'!H157</f>
        <v>0</v>
      </c>
      <c r="I111" s="208">
        <f>'Tabela II'!I157</f>
        <v>0</v>
      </c>
      <c r="J111" s="208">
        <f>'Tabela II'!J157</f>
        <v>0</v>
      </c>
      <c r="K111" s="208">
        <f>'Tabela II'!K157</f>
        <v>0</v>
      </c>
      <c r="L111" s="208">
        <f>'Tabela II'!L157</f>
        <v>0</v>
      </c>
      <c r="M111" s="208">
        <f>'Tabela II'!M157</f>
        <v>0</v>
      </c>
      <c r="N111" s="208">
        <f>'Tabela II'!N157</f>
        <v>0</v>
      </c>
      <c r="O111" s="208">
        <f>'Tabela II'!O157</f>
        <v>0</v>
      </c>
      <c r="P111" s="208">
        <f>'Tabela II'!P157</f>
        <v>0</v>
      </c>
      <c r="Q111" s="208">
        <f>'Tabela II'!Q157</f>
        <v>0</v>
      </c>
      <c r="R111" s="208">
        <f>'Tabela II'!R157</f>
        <v>0</v>
      </c>
      <c r="S111" s="208">
        <f>'Tabela II'!S157</f>
        <v>0</v>
      </c>
      <c r="T111" s="208">
        <f>'Tabela II'!T157</f>
        <v>0</v>
      </c>
      <c r="U111" s="208" t="str">
        <f>'Tabela II'!U157</f>
        <v/>
      </c>
      <c r="V111" s="208">
        <f>'Tabela II'!V157</f>
        <v>0</v>
      </c>
      <c r="W111" s="208" t="str">
        <f>'Tabela II'!A157</f>
        <v xml:space="preserve">Sud 2 </v>
      </c>
      <c r="Y111" s="209"/>
    </row>
    <row r="112" spans="1:25" s="202" customFormat="1" x14ac:dyDescent="0.2">
      <c r="A112" s="403">
        <f>'Tabela I'!$K$1</f>
        <v>2020</v>
      </c>
      <c r="B112" s="403">
        <f>'Tabela I'!$K$2</f>
        <v>0</v>
      </c>
      <c r="C112" s="201">
        <f>'Tabela II'!D158</f>
        <v>0</v>
      </c>
      <c r="D112" s="207">
        <f>'Tabela II'!C159</f>
        <v>0</v>
      </c>
      <c r="E112" s="207">
        <f>'Tabela II'!D159</f>
        <v>0</v>
      </c>
      <c r="F112" s="207">
        <f>'Tabela II'!E159</f>
        <v>0</v>
      </c>
      <c r="G112" s="207">
        <f>'Tabela II'!G159</f>
        <v>0</v>
      </c>
      <c r="H112" s="207">
        <f>'Tabela II'!H159</f>
        <v>0</v>
      </c>
      <c r="I112" s="207">
        <f>'Tabela II'!I159</f>
        <v>0</v>
      </c>
      <c r="J112" s="207">
        <f>'Tabela II'!J159</f>
        <v>0</v>
      </c>
      <c r="K112" s="207">
        <f>'Tabela II'!K159</f>
        <v>0</v>
      </c>
      <c r="L112" s="207">
        <f>'Tabela II'!L159</f>
        <v>0</v>
      </c>
      <c r="M112" s="207">
        <f>'Tabela II'!M159</f>
        <v>0</v>
      </c>
      <c r="N112" s="207">
        <f>'Tabela II'!N159</f>
        <v>0</v>
      </c>
      <c r="O112" s="207">
        <f>'Tabela II'!O159</f>
        <v>0</v>
      </c>
      <c r="P112" s="207">
        <f>'Tabela II'!P159</f>
        <v>0</v>
      </c>
      <c r="Q112" s="207">
        <f>'Tabela II'!Q159</f>
        <v>0</v>
      </c>
      <c r="R112" s="207">
        <f>'Tabela II'!R159</f>
        <v>0</v>
      </c>
      <c r="S112" s="207">
        <f>'Tabela II'!S159</f>
        <v>0</v>
      </c>
      <c r="T112" s="207">
        <f>'Tabela II'!T159</f>
        <v>0</v>
      </c>
      <c r="U112" s="207" t="str">
        <f>'Tabela II'!U159</f>
        <v/>
      </c>
      <c r="V112" s="207">
        <f>'Tabela II'!V159</f>
        <v>0</v>
      </c>
      <c r="W112" s="207" t="str">
        <f>'Tabela II'!A159</f>
        <v>Sud 1</v>
      </c>
      <c r="Y112" s="209"/>
    </row>
    <row r="113" spans="1:25" s="202" customFormat="1" x14ac:dyDescent="0.2">
      <c r="A113" s="403">
        <f>'Tabela I'!$K$1</f>
        <v>2020</v>
      </c>
      <c r="B113" s="403">
        <f>'Tabela I'!$K$2</f>
        <v>0</v>
      </c>
      <c r="C113" s="201">
        <f>'Tabela II'!D158</f>
        <v>0</v>
      </c>
      <c r="D113" s="201">
        <f>'Tabela II'!C160</f>
        <v>0</v>
      </c>
      <c r="E113" s="201">
        <f>'Tabela II'!D160</f>
        <v>0</v>
      </c>
      <c r="F113" s="201">
        <f>'Tabela II'!E160</f>
        <v>0</v>
      </c>
      <c r="G113" s="201">
        <f>'Tabela II'!G160</f>
        <v>0</v>
      </c>
      <c r="H113" s="201">
        <f>'Tabela II'!H160</f>
        <v>0</v>
      </c>
      <c r="I113" s="201">
        <f>'Tabela II'!I160</f>
        <v>0</v>
      </c>
      <c r="J113" s="201">
        <f>'Tabela II'!J160</f>
        <v>0</v>
      </c>
      <c r="K113" s="201">
        <f>'Tabela II'!K160</f>
        <v>0</v>
      </c>
      <c r="L113" s="201">
        <f>'Tabela II'!L160</f>
        <v>0</v>
      </c>
      <c r="M113" s="201">
        <f>'Tabela II'!M160</f>
        <v>0</v>
      </c>
      <c r="N113" s="201">
        <f>'Tabela II'!N160</f>
        <v>0</v>
      </c>
      <c r="O113" s="201">
        <f>'Tabela II'!O160</f>
        <v>0</v>
      </c>
      <c r="P113" s="201">
        <f>'Tabela II'!P160</f>
        <v>0</v>
      </c>
      <c r="Q113" s="201">
        <f>'Tabela II'!Q160</f>
        <v>0</v>
      </c>
      <c r="R113" s="201">
        <f>'Tabela II'!R160</f>
        <v>0</v>
      </c>
      <c r="S113" s="201">
        <f>'Tabela II'!S160</f>
        <v>0</v>
      </c>
      <c r="T113" s="201">
        <f>'Tabela II'!T160</f>
        <v>0</v>
      </c>
      <c r="U113" s="201" t="str">
        <f>'Tabela II'!U160</f>
        <v/>
      </c>
      <c r="V113" s="201">
        <f>'Tabela II'!V160</f>
        <v>0</v>
      </c>
      <c r="W113" s="201" t="str">
        <f>'Tabela II'!A160</f>
        <v xml:space="preserve">Sud 2 </v>
      </c>
      <c r="Y113" s="209"/>
    </row>
    <row r="114" spans="1:25" s="202" customFormat="1" x14ac:dyDescent="0.2">
      <c r="A114" s="527">
        <f>'Tabela I'!$K$1</f>
        <v>2020</v>
      </c>
      <c r="B114" s="527">
        <f>'Tabela I'!$K$2</f>
        <v>0</v>
      </c>
      <c r="C114" s="208">
        <f>'Tabela II'!D161</f>
        <v>0</v>
      </c>
      <c r="D114" s="279">
        <f>'Tabela II'!C162</f>
        <v>0</v>
      </c>
      <c r="E114" s="279">
        <f>'Tabela II'!D162</f>
        <v>0</v>
      </c>
      <c r="F114" s="279">
        <f>'Tabela II'!E162</f>
        <v>0</v>
      </c>
      <c r="G114" s="279">
        <f>'Tabela II'!G162</f>
        <v>0</v>
      </c>
      <c r="H114" s="279">
        <f>'Tabela II'!H162</f>
        <v>0</v>
      </c>
      <c r="I114" s="279">
        <f>'Tabela II'!I162</f>
        <v>0</v>
      </c>
      <c r="J114" s="279">
        <f>'Tabela II'!J162</f>
        <v>0</v>
      </c>
      <c r="K114" s="279">
        <f>'Tabela II'!K162</f>
        <v>0</v>
      </c>
      <c r="L114" s="279">
        <f>'Tabela II'!L162</f>
        <v>0</v>
      </c>
      <c r="M114" s="279">
        <f>'Tabela II'!M162</f>
        <v>0</v>
      </c>
      <c r="N114" s="279">
        <f>'Tabela II'!N162</f>
        <v>0</v>
      </c>
      <c r="O114" s="279">
        <f>'Tabela II'!O162</f>
        <v>0</v>
      </c>
      <c r="P114" s="279">
        <f>'Tabela II'!P162</f>
        <v>0</v>
      </c>
      <c r="Q114" s="279">
        <f>'Tabela II'!Q162</f>
        <v>0</v>
      </c>
      <c r="R114" s="279">
        <f>'Tabela II'!R162</f>
        <v>0</v>
      </c>
      <c r="S114" s="279">
        <f>'Tabela II'!S162</f>
        <v>0</v>
      </c>
      <c r="T114" s="279">
        <f>'Tabela II'!T162</f>
        <v>0</v>
      </c>
      <c r="U114" s="279" t="str">
        <f>'Tabela II'!U162</f>
        <v/>
      </c>
      <c r="V114" s="279">
        <f>'Tabela II'!V162</f>
        <v>0</v>
      </c>
      <c r="W114" s="279" t="str">
        <f>'Tabela II'!A162</f>
        <v>Sud 1</v>
      </c>
      <c r="Y114" s="209"/>
    </row>
    <row r="115" spans="1:25" s="202" customFormat="1" x14ac:dyDescent="0.2">
      <c r="A115" s="527">
        <f>'Tabela I'!$K$1</f>
        <v>2020</v>
      </c>
      <c r="B115" s="527">
        <f>'Tabela I'!$K$2</f>
        <v>0</v>
      </c>
      <c r="C115" s="208">
        <f>'Tabela II'!D161</f>
        <v>0</v>
      </c>
      <c r="D115" s="208">
        <f>'Tabela II'!C163</f>
        <v>0</v>
      </c>
      <c r="E115" s="208">
        <f>'Tabela II'!D163</f>
        <v>0</v>
      </c>
      <c r="F115" s="208">
        <f>'Tabela II'!E163</f>
        <v>0</v>
      </c>
      <c r="G115" s="208">
        <f>'Tabela II'!G163</f>
        <v>0</v>
      </c>
      <c r="H115" s="208">
        <f>'Tabela II'!H163</f>
        <v>0</v>
      </c>
      <c r="I115" s="208">
        <f>'Tabela II'!I163</f>
        <v>0</v>
      </c>
      <c r="J115" s="208">
        <f>'Tabela II'!J163</f>
        <v>0</v>
      </c>
      <c r="K115" s="208">
        <f>'Tabela II'!K163</f>
        <v>0</v>
      </c>
      <c r="L115" s="208">
        <f>'Tabela II'!L163</f>
        <v>0</v>
      </c>
      <c r="M115" s="208">
        <f>'Tabela II'!M163</f>
        <v>0</v>
      </c>
      <c r="N115" s="208">
        <f>'Tabela II'!N163</f>
        <v>0</v>
      </c>
      <c r="O115" s="208">
        <f>'Tabela II'!O163</f>
        <v>0</v>
      </c>
      <c r="P115" s="208">
        <f>'Tabela II'!P163</f>
        <v>0</v>
      </c>
      <c r="Q115" s="208">
        <f>'Tabela II'!Q163</f>
        <v>0</v>
      </c>
      <c r="R115" s="208">
        <f>'Tabela II'!R163</f>
        <v>0</v>
      </c>
      <c r="S115" s="208">
        <f>'Tabela II'!S163</f>
        <v>0</v>
      </c>
      <c r="T115" s="208">
        <f>'Tabela II'!T163</f>
        <v>0</v>
      </c>
      <c r="U115" s="208" t="str">
        <f>'Tabela II'!U163</f>
        <v/>
      </c>
      <c r="V115" s="208">
        <f>'Tabela II'!V163</f>
        <v>0</v>
      </c>
      <c r="W115" s="208" t="str">
        <f>'Tabela II'!A163</f>
        <v xml:space="preserve">Sud 2 </v>
      </c>
      <c r="Y115" s="209"/>
    </row>
    <row r="116" spans="1:25" s="202" customFormat="1" x14ac:dyDescent="0.2">
      <c r="A116" s="403">
        <f>'Tabela I'!$K$1</f>
        <v>2020</v>
      </c>
      <c r="B116" s="403">
        <f>'Tabela I'!$K$2</f>
        <v>0</v>
      </c>
      <c r="C116" s="201">
        <f>'Tabela II'!D164</f>
        <v>0</v>
      </c>
      <c r="D116" s="207">
        <f>'Tabela II'!C165</f>
        <v>0</v>
      </c>
      <c r="E116" s="207">
        <f>'Tabela II'!D165</f>
        <v>0</v>
      </c>
      <c r="F116" s="207">
        <f>'Tabela II'!E165</f>
        <v>0</v>
      </c>
      <c r="G116" s="207">
        <f>'Tabela II'!G165</f>
        <v>0</v>
      </c>
      <c r="H116" s="207">
        <f>'Tabela II'!H165</f>
        <v>0</v>
      </c>
      <c r="I116" s="207">
        <f>'Tabela II'!I165</f>
        <v>0</v>
      </c>
      <c r="J116" s="207">
        <f>'Tabela II'!J165</f>
        <v>0</v>
      </c>
      <c r="K116" s="207">
        <f>'Tabela II'!K165</f>
        <v>0</v>
      </c>
      <c r="L116" s="207">
        <f>'Tabela II'!L165</f>
        <v>0</v>
      </c>
      <c r="M116" s="207">
        <f>'Tabela II'!M165</f>
        <v>0</v>
      </c>
      <c r="N116" s="207">
        <f>'Tabela II'!N165</f>
        <v>0</v>
      </c>
      <c r="O116" s="207">
        <f>'Tabela II'!O165</f>
        <v>0</v>
      </c>
      <c r="P116" s="207">
        <f>'Tabela II'!P165</f>
        <v>0</v>
      </c>
      <c r="Q116" s="207">
        <f>'Tabela II'!Q165</f>
        <v>0</v>
      </c>
      <c r="R116" s="207">
        <f>'Tabela II'!R165</f>
        <v>0</v>
      </c>
      <c r="S116" s="207">
        <f>'Tabela II'!S165</f>
        <v>0</v>
      </c>
      <c r="T116" s="207">
        <f>'Tabela II'!T165</f>
        <v>0</v>
      </c>
      <c r="U116" s="207" t="str">
        <f>'Tabela II'!U165</f>
        <v/>
      </c>
      <c r="V116" s="207">
        <f>'Tabela II'!V165</f>
        <v>0</v>
      </c>
      <c r="W116" s="207" t="str">
        <f>'Tabela II'!A165</f>
        <v>Sud 1</v>
      </c>
      <c r="Y116" s="209"/>
    </row>
    <row r="117" spans="1:25" s="202" customFormat="1" x14ac:dyDescent="0.2">
      <c r="A117" s="403">
        <f>'Tabela I'!$K$1</f>
        <v>2020</v>
      </c>
      <c r="B117" s="403">
        <f>'Tabela I'!$K$2</f>
        <v>0</v>
      </c>
      <c r="C117" s="201">
        <f>'Tabela II'!D164</f>
        <v>0</v>
      </c>
      <c r="D117" s="201">
        <f>'Tabela II'!C166</f>
        <v>0</v>
      </c>
      <c r="E117" s="201">
        <f>'Tabela II'!D166</f>
        <v>0</v>
      </c>
      <c r="F117" s="201">
        <f>'Tabela II'!E166</f>
        <v>0</v>
      </c>
      <c r="G117" s="201">
        <f>'Tabela II'!G166</f>
        <v>0</v>
      </c>
      <c r="H117" s="201">
        <f>'Tabela II'!H166</f>
        <v>0</v>
      </c>
      <c r="I117" s="201">
        <f>'Tabela II'!I166</f>
        <v>0</v>
      </c>
      <c r="J117" s="201">
        <f>'Tabela II'!J166</f>
        <v>0</v>
      </c>
      <c r="K117" s="201">
        <f>'Tabela II'!K166</f>
        <v>0</v>
      </c>
      <c r="L117" s="201">
        <f>'Tabela II'!L166</f>
        <v>0</v>
      </c>
      <c r="M117" s="201">
        <f>'Tabela II'!M166</f>
        <v>0</v>
      </c>
      <c r="N117" s="201">
        <f>'Tabela II'!N166</f>
        <v>0</v>
      </c>
      <c r="O117" s="201">
        <f>'Tabela II'!O166</f>
        <v>0</v>
      </c>
      <c r="P117" s="201">
        <f>'Tabela II'!P166</f>
        <v>0</v>
      </c>
      <c r="Q117" s="201">
        <f>'Tabela II'!Q166</f>
        <v>0</v>
      </c>
      <c r="R117" s="201">
        <f>'Tabela II'!R166</f>
        <v>0</v>
      </c>
      <c r="S117" s="201">
        <f>'Tabela II'!S166</f>
        <v>0</v>
      </c>
      <c r="T117" s="201">
        <f>'Tabela II'!T166</f>
        <v>0</v>
      </c>
      <c r="U117" s="201" t="str">
        <f>'Tabela II'!U166</f>
        <v/>
      </c>
      <c r="V117" s="201">
        <f>'Tabela II'!V166</f>
        <v>0</v>
      </c>
      <c r="W117" s="201" t="str">
        <f>'Tabela II'!A166</f>
        <v xml:space="preserve">Sud 2 </v>
      </c>
      <c r="Y117" s="209"/>
    </row>
    <row r="118" spans="1:25" s="202" customFormat="1" x14ac:dyDescent="0.2">
      <c r="A118" s="403">
        <f>'Tabela I'!$K$1</f>
        <v>2020</v>
      </c>
      <c r="B118" s="403">
        <f>'Tabela I'!$K$2</f>
        <v>0</v>
      </c>
      <c r="C118" s="208">
        <f>'Tabela II'!D167</f>
        <v>0</v>
      </c>
      <c r="D118" s="279">
        <f>'Tabela II'!C168</f>
        <v>0</v>
      </c>
      <c r="E118" s="279">
        <f>'Tabela II'!D168</f>
        <v>0</v>
      </c>
      <c r="F118" s="279">
        <f>'Tabela II'!E168</f>
        <v>0</v>
      </c>
      <c r="G118" s="279">
        <f>'Tabela II'!G168</f>
        <v>0</v>
      </c>
      <c r="H118" s="279">
        <f>'Tabela II'!H168</f>
        <v>0</v>
      </c>
      <c r="I118" s="279">
        <f>'Tabela II'!I168</f>
        <v>0</v>
      </c>
      <c r="J118" s="279">
        <f>'Tabela II'!J168</f>
        <v>0</v>
      </c>
      <c r="K118" s="279">
        <f>'Tabela II'!K168</f>
        <v>0</v>
      </c>
      <c r="L118" s="279">
        <f>'Tabela II'!L168</f>
        <v>0</v>
      </c>
      <c r="M118" s="279">
        <f>'Tabela II'!M168</f>
        <v>0</v>
      </c>
      <c r="N118" s="279">
        <f>'Tabela II'!N168</f>
        <v>0</v>
      </c>
      <c r="O118" s="279">
        <f>'Tabela II'!O168</f>
        <v>0</v>
      </c>
      <c r="P118" s="279">
        <f>'Tabela II'!P168</f>
        <v>0</v>
      </c>
      <c r="Q118" s="279">
        <f>'Tabela II'!Q168</f>
        <v>0</v>
      </c>
      <c r="R118" s="279">
        <f>'Tabela II'!R168</f>
        <v>0</v>
      </c>
      <c r="S118" s="279">
        <f>'Tabela II'!S168</f>
        <v>0</v>
      </c>
      <c r="T118" s="279">
        <f>'Tabela II'!T168</f>
        <v>0</v>
      </c>
      <c r="U118" s="279" t="str">
        <f>'Tabela II'!U168</f>
        <v/>
      </c>
      <c r="V118" s="279">
        <f>'Tabela II'!V168</f>
        <v>0</v>
      </c>
      <c r="W118" s="279" t="str">
        <f>'Tabela II'!A168</f>
        <v>Sud 1</v>
      </c>
      <c r="Y118" s="209"/>
    </row>
    <row r="119" spans="1:25" s="202" customFormat="1" x14ac:dyDescent="0.2">
      <c r="A119" s="403">
        <f>'Tabela I'!$K$1</f>
        <v>2020</v>
      </c>
      <c r="B119" s="403">
        <f>'Tabela I'!$K$2</f>
        <v>0</v>
      </c>
      <c r="C119" s="208">
        <f>'Tabela II'!D167</f>
        <v>0</v>
      </c>
      <c r="D119" s="208">
        <f>'Tabela II'!C169</f>
        <v>0</v>
      </c>
      <c r="E119" s="208">
        <f>'Tabela II'!D169</f>
        <v>0</v>
      </c>
      <c r="F119" s="208">
        <f>'Tabela II'!E169</f>
        <v>0</v>
      </c>
      <c r="G119" s="208">
        <f>'Tabela II'!G169</f>
        <v>0</v>
      </c>
      <c r="H119" s="208">
        <f>'Tabela II'!H169</f>
        <v>0</v>
      </c>
      <c r="I119" s="208">
        <f>'Tabela II'!I169</f>
        <v>0</v>
      </c>
      <c r="J119" s="208">
        <f>'Tabela II'!J169</f>
        <v>0</v>
      </c>
      <c r="K119" s="208">
        <f>'Tabela II'!K169</f>
        <v>0</v>
      </c>
      <c r="L119" s="208">
        <f>'Tabela II'!L169</f>
        <v>0</v>
      </c>
      <c r="M119" s="208">
        <f>'Tabela II'!M169</f>
        <v>0</v>
      </c>
      <c r="N119" s="208">
        <f>'Tabela II'!N169</f>
        <v>0</v>
      </c>
      <c r="O119" s="208">
        <f>'Tabela II'!O169</f>
        <v>0</v>
      </c>
      <c r="P119" s="208">
        <f>'Tabela II'!P169</f>
        <v>0</v>
      </c>
      <c r="Q119" s="208">
        <f>'Tabela II'!Q169</f>
        <v>0</v>
      </c>
      <c r="R119" s="208">
        <f>'Tabela II'!R169</f>
        <v>0</v>
      </c>
      <c r="S119" s="208">
        <f>'Tabela II'!S169</f>
        <v>0</v>
      </c>
      <c r="T119" s="208">
        <f>'Tabela II'!T169</f>
        <v>0</v>
      </c>
      <c r="U119" s="208" t="str">
        <f>'Tabela II'!U169</f>
        <v/>
      </c>
      <c r="V119" s="208">
        <f>'Tabela II'!V169</f>
        <v>0</v>
      </c>
      <c r="W119" s="208" t="str">
        <f>'Tabela II'!A169</f>
        <v xml:space="preserve">Sud 2 </v>
      </c>
      <c r="Y119" s="209"/>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tbl1_kvalitet_rada</vt:lpstr>
      <vt:lpstr>Tabela II</vt:lpstr>
      <vt:lpstr>Tabela III</vt:lpstr>
      <vt:lpstr>tblIII</vt:lpstr>
      <vt:lpstr>Tabela IV</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Mediha Gagrica</cp:lastModifiedBy>
  <cp:lastPrinted>2021-02-17T13:03:01Z</cp:lastPrinted>
  <dcterms:created xsi:type="dcterms:W3CDTF">2005-11-18T09:59:06Z</dcterms:created>
  <dcterms:modified xsi:type="dcterms:W3CDTF">2021-06-22T12:54:06Z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